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Successor Agencies\ROPS\22-23A\"/>
    </mc:Choice>
  </mc:AlternateContent>
  <xr:revisionPtr revIDLastSave="0" documentId="13_ncr:1_{F23BA404-A827-4D1A-9512-DB9B8476A821}" xr6:coauthVersionLast="47" xr6:coauthVersionMax="47" xr10:uidLastSave="{00000000-0000-0000-0000-000000000000}"/>
  <workbookProtection workbookPassword="A027" lockStructure="1"/>
  <bookViews>
    <workbookView xWindow="-120" yWindow="-120" windowWidth="25440" windowHeight="15390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  <c r="D65" i="6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2" i="6" s="1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L48" i="6"/>
  <c r="M48" i="6"/>
  <c r="N48" i="6"/>
  <c r="O48" i="6"/>
  <c r="O52" i="6" s="1"/>
  <c r="P48" i="6"/>
  <c r="Q48" i="6"/>
  <c r="Q52" i="6" s="1"/>
  <c r="R48" i="6"/>
  <c r="S48" i="6"/>
  <c r="T48" i="6"/>
  <c r="T52" i="6" s="1"/>
  <c r="U48" i="6"/>
  <c r="V48" i="6"/>
  <c r="W48" i="6"/>
  <c r="W52" i="6" s="1"/>
  <c r="X48" i="6"/>
  <c r="Y48" i="6"/>
  <c r="Y52" i="6" s="1"/>
  <c r="Z48" i="6"/>
  <c r="AA48" i="6"/>
  <c r="AB48" i="6"/>
  <c r="AB52" i="6" s="1"/>
  <c r="AC48" i="6"/>
  <c r="AD48" i="6"/>
  <c r="AE48" i="6"/>
  <c r="AE52" i="6" s="1"/>
  <c r="AF48" i="6"/>
  <c r="AG48" i="6"/>
  <c r="AG52" i="6" s="1"/>
  <c r="AH48" i="6"/>
  <c r="AI48" i="6"/>
  <c r="AJ48" i="6"/>
  <c r="AJ52" i="6" s="1"/>
  <c r="AK48" i="6"/>
  <c r="AL48" i="6"/>
  <c r="AM48" i="6"/>
  <c r="AM52" i="6" s="1"/>
  <c r="AN48" i="6"/>
  <c r="AO48" i="6"/>
  <c r="AO52" i="6" s="1"/>
  <c r="AP48" i="6"/>
  <c r="AQ48" i="6"/>
  <c r="AR48" i="6"/>
  <c r="AR52" i="6" s="1"/>
  <c r="AS48" i="6"/>
  <c r="AT48" i="6"/>
  <c r="AU48" i="6"/>
  <c r="AU52" i="6" s="1"/>
  <c r="AV48" i="6"/>
  <c r="AW48" i="6"/>
  <c r="AW52" i="6" s="1"/>
  <c r="AX48" i="6"/>
  <c r="AY48" i="6"/>
  <c r="AZ48" i="6"/>
  <c r="AZ52" i="6" s="1"/>
  <c r="BA48" i="6"/>
  <c r="BB48" i="6"/>
  <c r="BC48" i="6"/>
  <c r="BC52" i="6" s="1"/>
  <c r="BD48" i="6"/>
  <c r="BE48" i="6"/>
  <c r="BE52" i="6" s="1"/>
  <c r="BF48" i="6"/>
  <c r="BG48" i="6"/>
  <c r="BH48" i="6"/>
  <c r="BH52" i="6" s="1"/>
  <c r="BI48" i="6"/>
  <c r="BJ48" i="6"/>
  <c r="BK48" i="6"/>
  <c r="BK52" i="6" s="1"/>
  <c r="BL48" i="6"/>
  <c r="BM48" i="6"/>
  <c r="BM52" i="6" s="1"/>
  <c r="BN48" i="6"/>
  <c r="BO48" i="6"/>
  <c r="BP48" i="6"/>
  <c r="BP52" i="6" s="1"/>
  <c r="BQ48" i="6"/>
  <c r="BR48" i="6"/>
  <c r="BS48" i="6"/>
  <c r="BS52" i="6" s="1"/>
  <c r="BT48" i="6"/>
  <c r="BU48" i="6"/>
  <c r="BU52" i="6" s="1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65" i="6"/>
  <c r="G70" i="6" s="1"/>
  <c r="H70" i="6"/>
  <c r="I70" i="6"/>
  <c r="J70" i="6"/>
  <c r="K69" i="6"/>
  <c r="L69" i="6"/>
  <c r="M69" i="6"/>
  <c r="N69" i="6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L52" i="6" l="1"/>
  <c r="I52" i="6"/>
  <c r="G52" i="6"/>
  <c r="BO52" i="6"/>
  <c r="BG52" i="6"/>
  <c r="AY52" i="6"/>
  <c r="AQ52" i="6"/>
  <c r="AI52" i="6"/>
  <c r="AA52" i="6"/>
  <c r="S52" i="6"/>
  <c r="K52" i="6"/>
  <c r="BN52" i="6"/>
  <c r="BF52" i="6"/>
  <c r="AX52" i="6"/>
  <c r="AP52" i="6"/>
  <c r="AH52" i="6"/>
  <c r="Z52" i="6"/>
  <c r="R52" i="6"/>
  <c r="J52" i="6"/>
  <c r="BT52" i="6"/>
  <c r="BL52" i="6"/>
  <c r="BD52" i="6"/>
  <c r="AV52" i="6"/>
  <c r="AN52" i="6"/>
  <c r="AF52" i="6"/>
  <c r="X52" i="6"/>
  <c r="P52" i="6"/>
  <c r="H52" i="6"/>
  <c r="BR52" i="6"/>
  <c r="BJ52" i="6"/>
  <c r="BB52" i="6"/>
  <c r="AT52" i="6"/>
  <c r="AL52" i="6"/>
  <c r="AD52" i="6"/>
  <c r="V52" i="6"/>
  <c r="N52" i="6"/>
  <c r="F52" i="6"/>
  <c r="M70" i="8"/>
  <c r="M71" i="8" s="1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Z71" i="8" s="1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AJ43" i="8" s="1"/>
  <c r="AJ57" i="8" s="1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BE43" i="8"/>
  <c r="BE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D48" i="6"/>
  <c r="D52" i="6" s="1"/>
  <c r="E41" i="6"/>
  <c r="D41" i="6"/>
  <c r="E24" i="6"/>
  <c r="D24" i="6"/>
  <c r="C24" i="6" s="1"/>
  <c r="E17" i="6"/>
  <c r="E52" i="6" l="1"/>
  <c r="C41" i="6"/>
  <c r="C53" i="6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<sst xmlns="http://schemas.openxmlformats.org/spreadsheetml/2006/main" count="4103" uniqueCount="840">
  <si>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</si>
  <si>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</si>
  <si>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</si>
  <si>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</si>
  <si>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</si>
  <si>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</si>
  <si>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</si>
  <si>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</si>
  <si>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</si>
  <si>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</si>
  <si>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</si>
  <si>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</si>
  <si>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</si>
  <si>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</si>
  <si>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</si>
  <si>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</si>
  <si>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</si>
  <si>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</si>
  <si>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</si>
  <si>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</si>
  <si>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</si>
  <si>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</si>
  <si>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</si>
  <si>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</si>
  <si>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</si>
  <si>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</si>
  <si>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</si>
  <si>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</si>
  <si>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</si>
  <si>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</si>
  <si>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</si>
  <si>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</si>
  <si>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</si>
  <si>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</si>
  <si>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</si>
  <si>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</si>
  <si>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</si>
  <si>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</si>
  <si>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</si>
  <si>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</si>
  <si>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</si>
  <si>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</si>
  <si>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</si>
  <si>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</si>
  <si>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</si>
  <si>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</si>
  <si>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</si>
  <si>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</si>
  <si>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</si>
  <si>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</si>
  <si>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</si>
  <si>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</si>
  <si>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</si>
  <si>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</si>
  <si>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</si>
  <si>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</si>
  <si>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</si>
  <si>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</si>
  <si>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</si>
  <si>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</si>
  <si>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</si>
  <si>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</si>
  <si>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</si>
  <si>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</si>
  <si>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</si>
  <si>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</si>
  <si>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</si>
  <si>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</si>
  <si>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</si>
  <si>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</si>
  <si>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</si>
  <si>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</si>
  <si>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</si>
  <si>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</si>
  <si>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</si>
  <si>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</si>
  <si>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</si>
  <si>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</si>
  <si>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</si>
  <si>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</si>
  <si>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</si>
  <si>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</si>
  <si>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</si>
  <si>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</si>
  <si>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</si>
  <si>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</si>
  <si>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</si>
  <si>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</si>
  <si>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</si>
  <si>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</si>
  <si>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</si>
  <si>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</si>
  <si>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</si>
  <si>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</si>
  <si>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</si>
  <si>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</si>
  <si>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</si>
  <si>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</si>
  <si>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</si>
  <si>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</si>
  <si>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</si>
  <si>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</si>
  <si>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</si>
  <si>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</si>
  <si>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</si>
  <si>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</si>
  <si>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</si>
  <si>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</si>
  <si>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</si>
  <si>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</si>
  <si>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</si>
  <si>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</si>
  <si>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</si>
  <si>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</si>
  <si>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</si>
  <si>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</si>
  <si>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</si>
  <si>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</si>
  <si>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</si>
  <si>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</si>
  <si>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</si>
  <si>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</si>
  <si>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</si>
  <si>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</si>
  <si>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</si>
  <si>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</si>
  <si>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</si>
  <si>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</si>
  <si>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</si>
  <si>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</si>
  <si>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</si>
  <si>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</si>
  <si>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</si>
  <si>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</si>
  <si>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</si>
  <si>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</si>
  <si>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</si>
  <si>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</si>
  <si>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</si>
  <si>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</si>
  <si>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</si>
  <si>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</si>
  <si>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</si>
  <si>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</si>
  <si>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</si>
  <si>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</si>
  <si>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</si>
  <si>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</si>
  <si>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</si>
  <si>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</si>
  <si>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</si>
  <si>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</si>
  <si>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</si>
  <si>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</si>
  <si>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</si>
  <si>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</si>
  <si>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</si>
  <si>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</si>
  <si>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</si>
  <si>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</si>
  <si>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</si>
  <si>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</si>
  <si>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</si>
  <si>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</si>
  <si>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</si>
  <si>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</si>
  <si>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</si>
  <si>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</si>
  <si>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</si>
  <si>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</si>
  <si>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</si>
  <si>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</si>
  <si>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</si>
  <si>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</si>
  <si>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</si>
  <si>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</si>
  <si>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</si>
  <si>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</si>
  <si>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</si>
  <si>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</si>
  <si>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</si>
  <si>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</si>
  <si>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</si>
  <si>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</si>
  <si>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</si>
  <si>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</si>
  <si>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</si>
  <si>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</si>
  <si>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</si>
  <si>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</si>
  <si>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</si>
  <si>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</si>
  <si>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</si>
  <si>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</si>
  <si>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</si>
  <si>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</si>
  <si>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</si>
  <si>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</si>
  <si>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</si>
  <si>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</si>
  <si>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</si>
  <si>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</si>
  <si>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</si>
  <si>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</si>
  <si>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</si>
  <si>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</si>
  <si>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</si>
  <si>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</si>
  <si>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</si>
  <si>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</si>
  <si>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</si>
  <si>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</si>
  <si>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</si>
  <si>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</si>
  <si>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</si>
  <si>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</si>
  <si>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</si>
  <si>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</si>
  <si>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</si>
  <si>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</si>
  <si>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</si>
  <si>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</si>
  <si>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</si>
  <si>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</si>
  <si>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</si>
  <si>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</si>
  <si>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</si>
  <si>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</si>
  <si>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</si>
  <si>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</si>
  <si>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</si>
  <si>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</si>
  <si>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</si>
  <si>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</si>
  <si>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</si>
  <si>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</si>
  <si>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</si>
  <si>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</si>
  <si>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</si>
  <si>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</si>
  <si>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</si>
  <si>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</si>
  <si>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</si>
  <si>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</si>
  <si>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</si>
  <si>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</si>
  <si>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</si>
  <si>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</si>
  <si>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</si>
  <si>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</si>
  <si>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</si>
  <si>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</si>
  <si>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</si>
  <si>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</si>
  <si>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</si>
  <si>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</si>
  <si>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</si>
  <si>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</si>
  <si>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</si>
  <si>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</si>
  <si>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</si>
  <si>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</si>
  <si>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</si>
  <si>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</si>
  <si>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</si>
  <si>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</si>
  <si>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</si>
  <si>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</si>
  <si>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</si>
  <si>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</si>
  <si>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</si>
  <si>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</si>
  <si>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</si>
  <si>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</si>
  <si>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</si>
  <si>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</si>
  <si>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</si>
  <si>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</si>
  <si>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</si>
  <si>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</si>
  <si>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</si>
  <si>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</si>
  <si>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</si>
  <si>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</si>
  <si>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</si>
  <si>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</si>
  <si>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</si>
  <si>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</si>
  <si>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</si>
  <si>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</si>
  <si>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</si>
  <si>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</si>
  <si>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</si>
  <si>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</si>
  <si>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</si>
  <si>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</si>
  <si>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</si>
  <si>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</si>
  <si>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</si>
  <si>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</si>
  <si>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</si>
  <si>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</si>
  <si>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</si>
  <si>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</si>
  <si>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</si>
  <si>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</si>
  <si>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</si>
  <si>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</si>
  <si>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</si>
  <si>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</si>
  <si>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</si>
  <si>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</si>
  <si>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</si>
  <si>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</si>
  <si>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</si>
  <si>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</si>
  <si>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</si>
  <si>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</si>
  <si>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</si>
  <si>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</si>
  <si>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</si>
  <si>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</si>
  <si>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</si>
  <si>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</si>
  <si>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</si>
  <si>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</si>
  <si>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</si>
  <si>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</si>
  <si>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</si>
  <si>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</si>
  <si>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</si>
  <si>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</si>
  <si>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</si>
  <si>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</si>
  <si>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</si>
  <si>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</si>
  <si>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</si>
  <si>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</si>
  <si>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</si>
  <si>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</si>
  <si>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</si>
  <si>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</si>
  <si>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</si>
  <si>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</si>
  <si>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</si>
  <si>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</si>
  <si>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</si>
  <si>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</si>
  <si>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</si>
  <si>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</si>
  <si>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</si>
  <si>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</si>
  <si>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</si>
  <si>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</si>
  <si>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</si>
  <si>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</si>
  <si>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</si>
  <si>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</si>
  <si>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</si>
  <si>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</si>
  <si>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</si>
  <si>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</si>
  <si>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</si>
  <si>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</si>
  <si>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</si>
  <si>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</si>
  <si>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</si>
  <si>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</si>
  <si>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</si>
  <si>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</si>
  <si>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</si>
  <si>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</si>
  <si>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</si>
  <si>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</si>
  <si>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</si>
  <si>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</si>
  <si>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</si>
  <si>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</si>
  <si>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</si>
  <si>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</si>
  <si>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</si>
  <si>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</si>
  <si>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</si>
  <si>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</si>
  <si>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</si>
  <si>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</si>
  <si>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</si>
  <si>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</si>
  <si>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</si>
  <si>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</si>
  <si>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</si>
  <si>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</si>
  <si>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</si>
  <si>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</si>
  <si>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</si>
  <si>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</si>
  <si>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</si>
  <si>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</si>
  <si>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</si>
  <si>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</si>
  <si>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</si>
  <si>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</si>
  <si>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</si>
  <si>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</si>
  <si>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</si>
  <si>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</si>
  <si>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</si>
  <si>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</si>
  <si>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</si>
  <si>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</si>
  <si>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</si>
  <si>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</si>
  <si>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</si>
  <si>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</si>
  <si>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</si>
  <si>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</si>
  <si>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</si>
  <si>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</si>
  <si>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</si>
  <si>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</si>
  <si>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</si>
  <si>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</si>
  <si>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</si>
  <si>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</si>
  <si>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</si>
  <si>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</si>
  <si>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</si>
  <si>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</si>
  <si>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</si>
  <si>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</si>
  <si>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</si>
  <si>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</si>
  <si>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</si>
  <si>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</si>
  <si>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</si>
  <si>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</si>
  <si>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</si>
  <si>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</si>
  <si>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</si>
  <si>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</si>
  <si>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</si>
  <si>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</si>
  <si>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</si>
  <si>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</si>
  <si>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</si>
  <si>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</si>
  <si>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</si>
  <si>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</si>
  <si>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</si>
  <si>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</si>
  <si>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</si>
  <si>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</si>
  <si>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</si>
  <si>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</si>
  <si>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</si>
  <si>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</si>
  <si>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</si>
  <si>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</si>
  <si>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</si>
  <si>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</si>
  <si>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</si>
  <si>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</si>
  <si>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</si>
  <si>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</si>
  <si>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</si>
  <si>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</si>
  <si>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</si>
  <si>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</si>
  <si>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</si>
  <si>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</si>
  <si>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</si>
  <si>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</si>
  <si>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</si>
  <si>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</si>
  <si>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</si>
  <si>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</si>
  <si>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</si>
  <si>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</si>
  <si>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</si>
  <si>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</si>
  <si>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</si>
  <si>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</si>
  <si>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</si>
  <si>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</si>
  <si>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</si>
  <si>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</si>
  <si>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</si>
  <si>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</si>
  <si>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</si>
  <si>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</si>
  <si>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</si>
  <si>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</si>
  <si>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</si>
  <si>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</si>
  <si>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</si>
  <si>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</si>
  <si>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</si>
  <si>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</si>
  <si>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</si>
  <si>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</si>
  <si>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</si>
  <si>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</si>
  <si>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</si>
  <si>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</si>
  <si>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</si>
  <si>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</si>
  <si>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</si>
  <si>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</si>
  <si>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</si>
  <si>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</si>
  <si>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</si>
  <si>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</si>
  <si>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</si>
  <si>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</si>
  <si>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</si>
  <si>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</si>
  <si>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</si>
  <si>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</si>
  <si>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</si>
  <si>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</si>
  <si>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</si>
  <si>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</si>
  <si>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</si>
  <si>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</si>
  <si>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</si>
  <si>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</si>
  <si>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</si>
  <si>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</si>
  <si>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</si>
  <si>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</si>
  <si>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</si>
  <si>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</si>
  <si>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</si>
  <si>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</si>
  <si>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</si>
  <si>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</si>
  <si>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</si>
  <si>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</si>
  <si>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</si>
  <si>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</si>
  <si>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</si>
  <si>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</si>
  <si>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</si>
  <si>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</si>
  <si>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</si>
  <si>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</si>
  <si>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</si>
  <si>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</si>
  <si>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</si>
  <si>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</si>
  <si>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</si>
  <si>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</si>
  <si>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</si>
  <si>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</si>
  <si>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</si>
  <si>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</si>
  <si>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</si>
  <si>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</si>
  <si>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</si>
  <si>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</si>
  <si>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</si>
  <si>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</si>
  <si>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</si>
  <si>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</si>
  <si>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</si>
  <si>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</si>
  <si>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</si>
  <si>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</si>
  <si>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</si>
  <si>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</si>
  <si>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</si>
  <si>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</si>
  <si>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</si>
  <si>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</si>
  <si>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</si>
  <si>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</si>
  <si>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</si>
  <si>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</si>
  <si>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</si>
  <si>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</si>
  <si>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</si>
  <si>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</si>
  <si>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</si>
  <si>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</si>
  <si>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</si>
  <si>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</si>
  <si>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</si>
  <si>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</si>
  <si>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</si>
  <si>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</si>
  <si>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</si>
  <si>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</si>
  <si>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</si>
  <si>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</si>
  <si>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</si>
  <si>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</si>
  <si>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</si>
  <si>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</si>
  <si>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</si>
  <si>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</si>
  <si>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</si>
  <si>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</si>
  <si>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</si>
  <si>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</si>
  <si>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</si>
  <si>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</si>
  <si>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</si>
  <si>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</si>
  <si>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</si>
  <si>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</si>
  <si>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</si>
  <si>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</si>
  <si>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</si>
  <si>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</si>
  <si>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</si>
  <si>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</si>
  <si>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</si>
  <si>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</si>
  <si>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</si>
  <si>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</si>
  <si>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</si>
  <si>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</si>
  <si>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</si>
  <si>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</si>
  <si>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</si>
  <si>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</si>
  <si>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</si>
  <si>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</si>
  <si>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</si>
  <si>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</si>
  <si>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</si>
  <si>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</si>
  <si>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</si>
  <si>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</si>
  <si>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</si>
  <si>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</si>
  <si>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</si>
  <si>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</si>
  <si>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</si>
  <si>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</si>
  <si>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</si>
  <si>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</si>
  <si>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</si>
  <si>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</si>
  <si>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</si>
  <si>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</si>
  <si>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</si>
  <si>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</si>
  <si>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</si>
  <si>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</si>
  <si>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</si>
  <si>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</si>
  <si>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</si>
  <si>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</si>
  <si>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</si>
  <si>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</si>
  <si>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</si>
  <si>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</si>
  <si>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</si>
  <si>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</si>
  <si>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</si>
  <si>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</si>
  <si>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</si>
  <si>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</si>
  <si>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</si>
  <si>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</si>
  <si>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</si>
  <si>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</si>
  <si>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</si>
  <si>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</si>
  <si>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</si>
  <si>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</si>
  <si>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</si>
  <si>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</si>
  <si>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</si>
  <si>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</si>
  <si>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</si>
  <si>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</si>
  <si>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</si>
  <si>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</si>
  <si>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</si>
  <si>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</si>
  <si>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</si>
  <si>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</si>
  <si>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</si>
  <si>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</si>
  <si>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</si>
  <si>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</si>
  <si>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</si>
  <si>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</si>
  <si>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</si>
  <si>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</si>
  <si>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</si>
  <si>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</si>
  <si>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</si>
  <si>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</si>
  <si>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</si>
  <si>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</si>
  <si>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</si>
  <si>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</si>
  <si>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</si>
  <si>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</si>
  <si>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</si>
  <si>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</si>
  <si>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</si>
  <si>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</si>
  <si>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</si>
  <si>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</si>
  <si>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</si>
  <si>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</si>
  <si>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</si>
  <si>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</si>
  <si>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</si>
  <si>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</si>
  <si>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</si>
  <si>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</si>
  <si>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</si>
  <si>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</si>
  <si>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</si>
  <si>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</si>
  <si>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</si>
  <si>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</si>
  <si>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</si>
  <si>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</si>
  <si>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</si>
  <si>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</si>
  <si>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</si>
  <si>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</si>
  <si>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</si>
  <si>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</si>
  <si>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</si>
  <si>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</si>
  <si>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</si>
  <si>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</si>
  <si>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</si>
  <si>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</si>
  <si>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</si>
  <si>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</si>
  <si>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</si>
  <si>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</si>
  <si>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</si>
  <si>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</si>
  <si>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</si>
  <si>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</si>
  <si>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</si>
  <si>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</si>
  <si>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</si>
  <si>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</si>
  <si>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</si>
  <si>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</si>
  <si>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</si>
  <si>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</si>
  <si>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</si>
  <si>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</si>
  <si>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</si>
  <si>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</si>
  <si>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</si>
  <si>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</si>
  <si>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</si>
  <si>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</si>
  <si>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</si>
  <si>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</si>
  <si>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</si>
  <si>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</si>
  <si>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</si>
  <si>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</si>
  <si>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</si>
  <si>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</si>
  <si>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</si>
  <si>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</si>
  <si>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</si>
  <si>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</si>
  <si>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</si>
  <si>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</si>
  <si>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</si>
  <si>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</si>
  <si>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</si>
  <si>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</si>
  <si>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</si>
  <si>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</si>
  <si>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</si>
  <si>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</si>
  <si>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</si>
  <si>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</si>
  <si>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</si>
  <si>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</si>
  <si>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</si>
  <si>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</si>
  <si>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</si>
  <si>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</si>
  <si>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</si>
  <si>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</si>
  <si>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</si>
  <si>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</si>
  <si>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</si>
  <si>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</si>
  <si>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</si>
  <si>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</si>
  <si>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</si>
  <si>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</si>
  <si>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</si>
  <si>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</si>
  <si>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</si>
  <si>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</si>
  <si>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</si>
  <si>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</si>
  <si>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</si>
  <si>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</si>
  <si>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</si>
  <si>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</si>
  <si>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</si>
  <si>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</si>
  <si>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</si>
  <si>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</si>
  <si>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</si>
  <si>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</si>
  <si>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</si>
  <si>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</si>
  <si>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</si>
  <si>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</si>
  <si>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</si>
  <si>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</si>
  <si>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</si>
  <si>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</si>
  <si>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</si>
  <si>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</si>
  <si>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</si>
  <si>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</si>
  <si>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</si>
  <si>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</si>
  <si>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</si>
  <si>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</si>
  <si>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</si>
  <si>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</si>
  <si>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</si>
  <si>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</si>
  <si>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</si>
  <si>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</si>
  <si>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</si>
  <si>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Other -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</si>
</sst>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47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0" fillId="0" borderId="0" xfId="0" applyFont="1"/>
    <xf numFmtId="0" fontId="0" fillId="0" borderId="0" xfId="0" applyNumberFormat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top"/>
      <protection locked="0"/>
    </xf>
    <xf numFmtId="38" fontId="2" fillId="0" borderId="1" xfId="3" applyNumberFormat="1" applyFont="1" applyFill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38" fontId="2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38" fontId="2" fillId="0" borderId="1" xfId="0" applyNumberFormat="1" applyFont="1" applyBorder="1" applyAlignment="1" applyProtection="1">
      <alignment vertical="center" wrapText="1"/>
    </xf>
    <xf numFmtId="38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38" fontId="2" fillId="0" borderId="1" xfId="0" applyNumberFormat="1" applyFont="1" applyBorder="1" applyAlignment="1" applyProtection="1">
      <alignment horizontal="left" vertical="center"/>
    </xf>
    <xf numFmtId="38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/>
    </xf>
    <xf numFmtId="0" fontId="3" fillId="9" borderId="1" xfId="0" applyFont="1" applyFill="1" applyBorder="1" applyAlignment="1" applyProtection="1">
      <alignment horizontal="center" wrapText="1"/>
    </xf>
    <xf numFmtId="38" fontId="3" fillId="9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left" vertical="top" wrapText="1"/>
    </xf>
    <xf numFmtId="38" fontId="3" fillId="3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left" vertical="top" wrapText="1"/>
    </xf>
    <xf numFmtId="38" fontId="2" fillId="0" borderId="1" xfId="0" applyNumberFormat="1" applyFont="1" applyFill="1" applyBorder="1" applyAlignment="1" applyProtection="1">
      <alignment horizontal="right" vertical="top"/>
    </xf>
    <xf numFmtId="38" fontId="3" fillId="3" borderId="1" xfId="0" applyNumberFormat="1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left" vertical="top" wrapText="1"/>
    </xf>
    <xf numFmtId="38" fontId="3" fillId="9" borderId="1" xfId="0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 applyProtection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 applyProtection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 applyProtection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 applyProtection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 applyProtection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 applyProtection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38" fontId="3" fillId="0" borderId="1" xfId="0" applyNumberFormat="1" applyFont="1" applyFill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/>
    </xf>
    <xf numFmtId="38" fontId="3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38" fontId="2" fillId="0" borderId="3" xfId="0" applyNumberFormat="1" applyFont="1" applyFill="1" applyBorder="1" applyAlignment="1" applyProtection="1">
      <alignment horizontal="right" vertical="top" wrapText="1"/>
      <protection locked="0"/>
    </xf>
    <xf numFmtId="38" fontId="2" fillId="0" borderId="3" xfId="3" applyNumberFormat="1" applyFont="1" applyFill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Fill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38" fontId="2" fillId="0" borderId="1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38" fontId="2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 wrapText="1"/>
    </xf>
    <xf numFmtId="38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 wrapText="1"/>
    </xf>
    <xf numFmtId="0" fontId="3" fillId="9" borderId="0" xfId="0" applyFont="1" applyFill="1" applyBorder="1" applyAlignment="1" applyProtection="1">
      <alignment horizontal="center" wrapText="1"/>
    </xf>
    <xf numFmtId="0" fontId="3" fillId="9" borderId="5" xfId="0" applyFont="1" applyFill="1" applyBorder="1" applyAlignment="1" applyProtection="1">
      <alignment horizontal="center" wrapText="1"/>
    </xf>
    <xf numFmtId="38" fontId="3" fillId="9" borderId="5" xfId="0" applyNumberFormat="1" applyFont="1" applyFill="1" applyBorder="1" applyAlignment="1" applyProtection="1">
      <alignment horizontal="center" wrapText="1"/>
    </xf>
    <xf numFmtId="0" fontId="3" fillId="9" borderId="4" xfId="0" applyFont="1" applyFill="1" applyBorder="1" applyAlignment="1" applyProtection="1">
      <alignment horizontal="center" wrapText="1"/>
    </xf>
    <xf numFmtId="0" fontId="3" fillId="9" borderId="3" xfId="0" applyFont="1" applyFill="1" applyBorder="1" applyAlignment="1" applyProtection="1">
      <alignment horizontal="center" wrapText="1"/>
    </xf>
    <xf numFmtId="38" fontId="3" fillId="9" borderId="3" xfId="0" applyNumberFormat="1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38" fontId="2" fillId="0" borderId="3" xfId="0" applyNumberFormat="1" applyFont="1" applyFill="1" applyBorder="1" applyAlignment="1" applyProtection="1">
      <alignment horizontal="right" vertical="top" wrapText="1"/>
    </xf>
    <xf numFmtId="38" fontId="3" fillId="3" borderId="3" xfId="0" applyNumberFormat="1" applyFont="1" applyFill="1" applyBorder="1" applyAlignment="1" applyProtection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 applyProtection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10" borderId="2" xfId="0" applyFont="1" applyFill="1" applyBorder="1" applyAlignment="1" applyProtection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8" fontId="3" fillId="0" borderId="1" xfId="0" applyNumberFormat="1" applyFont="1" applyFill="1" applyBorder="1" applyAlignment="1" applyProtection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38" fontId="3" fillId="0" borderId="2" xfId="0" applyNumberFormat="1" applyFont="1" applyFill="1" applyBorder="1" applyAlignment="1" applyProtection="1">
      <alignment vertical="top" wrapText="1"/>
    </xf>
    <xf numFmtId="38" fontId="2" fillId="0" borderId="2" xfId="0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 applyProtection="1">
      <alignment vertical="top" wrapText="1"/>
    </xf>
    <xf numFmtId="38" fontId="4" fillId="0" borderId="1" xfId="0" applyNumberFormat="1" applyFont="1" applyFill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 applyProtection="1">
      <alignment horizontal="right"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48" sqref="E48"/>
    </sheetView>
  </sheetViews>
  <sheetFormatPr defaultColWidth="9.140625" defaultRowHeight="13.5" x14ac:dyDescent="0.25"/>
  <cols>
    <col min="1" max="1" width="5.140625" style="20" customWidth="1"/>
    <col min="2" max="2" width="65.5703125" style="76" customWidth="1"/>
    <col min="3" max="3" width="14.42578125" style="78" bestFit="1" customWidth="1"/>
    <col min="4" max="4" width="10.42578125" style="22" customWidth="1"/>
    <col min="5" max="5" width="12.7109375" style="22" customWidth="1"/>
    <col min="6" max="6" width="13.5703125" style="22" customWidth="1"/>
    <col min="7" max="7" width="12.140625" style="22" customWidth="1"/>
    <col min="8" max="8" width="11" style="22" customWidth="1"/>
    <col min="9" max="9" width="12" style="23" customWidth="1"/>
    <col min="10" max="10" width="14.5703125" style="23" customWidth="1"/>
    <col min="11" max="11" width="11.5703125" style="23" customWidth="1"/>
    <col min="12" max="12" width="12.42578125" style="23" customWidth="1"/>
    <col min="13" max="14" width="12" style="23" customWidth="1"/>
    <col min="15" max="75" width="14.5703125" style="23" customWidth="1"/>
    <col min="76" max="16384" width="9.140625" style="23"/>
  </cols>
  <sheetData>
    <row r="1" spans="1:75" ht="52.5" x14ac:dyDescent="0.25">
      <c r="B1" s="21" t="s">
        <v>21</v>
      </c>
      <c r="C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</row>
    <row r="2" spans="1:75" s="28" customFormat="1" ht="15" customHeight="1" x14ac:dyDescent="0.25">
      <c r="A2" s="24"/>
      <c r="B2" s="25" t="s">
        <v>49</v>
      </c>
      <c r="C2" s="10" t="s">
        <v>689</v>
      </c>
      <c r="D2" s="27"/>
      <c r="E2" s="27"/>
      <c r="F2" s="27"/>
      <c r="G2" s="27"/>
      <c r="H2" s="27"/>
    </row>
    <row r="3" spans="1:75" s="29" customFormat="1" ht="15" customHeight="1" x14ac:dyDescent="0.25">
      <c r="B3" s="25" t="s">
        <v>47</v>
      </c>
      <c r="C3" s="30" t="s">
        <v>734</v>
      </c>
      <c r="D3" s="31"/>
      <c r="E3" s="31"/>
      <c r="F3" s="31"/>
      <c r="G3" s="31"/>
      <c r="H3" s="31"/>
    </row>
    <row r="4" spans="1:75" s="29" customFormat="1" ht="15" customHeight="1" x14ac:dyDescent="0.25">
      <c r="B4" s="25" t="s">
        <v>46</v>
      </c>
      <c r="C4" s="11" t="s">
        <v>105</v>
      </c>
      <c r="D4" s="31"/>
      <c r="E4" s="31"/>
      <c r="F4" s="31"/>
      <c r="G4" s="31"/>
      <c r="H4" s="31"/>
    </row>
    <row r="5" spans="1:75" s="29" customFormat="1" ht="15" customHeight="1" x14ac:dyDescent="0.25">
      <c r="B5" s="32" t="s">
        <v>45</v>
      </c>
      <c r="C5" s="12" t="s">
        <v>550</v>
      </c>
      <c r="E5" s="33"/>
      <c r="F5" s="33"/>
      <c r="G5" s="33"/>
      <c r="H5" s="33"/>
    </row>
    <row r="6" spans="1:75" s="29" customFormat="1" ht="15" customHeight="1" x14ac:dyDescent="0.25">
      <c r="B6" s="32"/>
      <c r="C6" s="34"/>
      <c r="E6" s="33"/>
      <c r="F6" s="33"/>
      <c r="G6" s="33"/>
      <c r="H6" s="33"/>
    </row>
    <row r="7" spans="1:75" s="29" customFormat="1" x14ac:dyDescent="0.25">
      <c r="B7" s="35"/>
      <c r="C7" s="33" t="s">
        <v>22</v>
      </c>
      <c r="D7" s="36"/>
      <c r="E7" s="33"/>
      <c r="F7" s="33"/>
      <c r="G7" s="33"/>
      <c r="H7" s="33"/>
    </row>
    <row r="8" spans="1:75" ht="15" hidden="1" customHeight="1" x14ac:dyDescent="0.2">
      <c r="A8" s="37" t="s">
        <v>736</v>
      </c>
      <c r="B8" s="37" t="s">
        <v>737</v>
      </c>
      <c r="C8" s="38" t="s">
        <v>738</v>
      </c>
      <c r="D8" s="38" t="s">
        <v>739</v>
      </c>
      <c r="E8" s="38" t="s">
        <v>740</v>
      </c>
      <c r="F8" s="38" t="s">
        <v>741</v>
      </c>
      <c r="G8" s="38" t="s">
        <v>742</v>
      </c>
      <c r="H8" s="38" t="s">
        <v>743</v>
      </c>
      <c r="I8" s="38" t="s">
        <v>744</v>
      </c>
      <c r="J8" s="38" t="s">
        <v>745</v>
      </c>
      <c r="K8" s="38" t="s">
        <v>746</v>
      </c>
      <c r="L8" s="38" t="s">
        <v>747</v>
      </c>
      <c r="M8" s="38" t="s">
        <v>748</v>
      </c>
      <c r="N8" s="38" t="s">
        <v>749</v>
      </c>
      <c r="O8" s="38" t="s">
        <v>750</v>
      </c>
      <c r="P8" s="38" t="s">
        <v>751</v>
      </c>
      <c r="Q8" s="38" t="s">
        <v>752</v>
      </c>
      <c r="R8" s="38" t="s">
        <v>753</v>
      </c>
      <c r="S8" s="38" t="s">
        <v>754</v>
      </c>
      <c r="T8" s="38" t="s">
        <v>755</v>
      </c>
      <c r="U8" s="38" t="s">
        <v>756</v>
      </c>
      <c r="V8" s="38" t="s">
        <v>757</v>
      </c>
      <c r="W8" s="38" t="s">
        <v>758</v>
      </c>
      <c r="X8" s="38" t="s">
        <v>759</v>
      </c>
      <c r="Y8" s="38" t="s">
        <v>760</v>
      </c>
      <c r="Z8" s="38" t="s">
        <v>761</v>
      </c>
      <c r="AA8" s="38" t="s">
        <v>762</v>
      </c>
      <c r="AB8" s="38" t="s">
        <v>763</v>
      </c>
      <c r="AC8" s="38" t="s">
        <v>764</v>
      </c>
      <c r="AD8" s="38" t="s">
        <v>765</v>
      </c>
      <c r="AE8" s="38" t="s">
        <v>766</v>
      </c>
      <c r="AF8" s="38" t="s">
        <v>767</v>
      </c>
      <c r="AG8" s="38" t="s">
        <v>768</v>
      </c>
      <c r="AH8" s="38" t="s">
        <v>769</v>
      </c>
      <c r="AI8" s="38" t="s">
        <v>770</v>
      </c>
      <c r="AJ8" s="38" t="s">
        <v>771</v>
      </c>
      <c r="AK8" s="38" t="s">
        <v>772</v>
      </c>
      <c r="AL8" s="38" t="s">
        <v>773</v>
      </c>
      <c r="AM8" s="38" t="s">
        <v>774</v>
      </c>
      <c r="AN8" s="38" t="s">
        <v>775</v>
      </c>
      <c r="AO8" s="38" t="s">
        <v>776</v>
      </c>
      <c r="AP8" s="38" t="s">
        <v>777</v>
      </c>
      <c r="AQ8" s="38" t="s">
        <v>778</v>
      </c>
      <c r="AR8" s="38" t="s">
        <v>779</v>
      </c>
      <c r="AS8" s="38" t="s">
        <v>780</v>
      </c>
      <c r="AT8" s="38" t="s">
        <v>781</v>
      </c>
      <c r="AU8" s="38" t="s">
        <v>782</v>
      </c>
      <c r="AV8" s="38" t="s">
        <v>783</v>
      </c>
      <c r="AW8" s="38" t="s">
        <v>784</v>
      </c>
      <c r="AX8" s="38" t="s">
        <v>785</v>
      </c>
      <c r="AY8" s="38" t="s">
        <v>786</v>
      </c>
      <c r="AZ8" s="38" t="s">
        <v>787</v>
      </c>
      <c r="BA8" s="38" t="s">
        <v>788</v>
      </c>
      <c r="BB8" s="38" t="s">
        <v>789</v>
      </c>
      <c r="BC8" s="38" t="s">
        <v>790</v>
      </c>
      <c r="BD8" s="38" t="s">
        <v>791</v>
      </c>
      <c r="BE8" s="38" t="s">
        <v>792</v>
      </c>
      <c r="BF8" s="38" t="s">
        <v>793</v>
      </c>
      <c r="BG8" s="38" t="s">
        <v>794</v>
      </c>
      <c r="BH8" s="38" t="s">
        <v>795</v>
      </c>
      <c r="BI8" s="38" t="s">
        <v>796</v>
      </c>
      <c r="BJ8" s="38" t="s">
        <v>797</v>
      </c>
      <c r="BK8" s="38" t="s">
        <v>798</v>
      </c>
      <c r="BL8" s="38" t="s">
        <v>799</v>
      </c>
      <c r="BM8" s="38" t="s">
        <v>800</v>
      </c>
      <c r="BN8" s="38" t="s">
        <v>801</v>
      </c>
      <c r="BO8" s="38" t="s">
        <v>802</v>
      </c>
      <c r="BP8" s="38" t="s">
        <v>803</v>
      </c>
      <c r="BQ8" s="38" t="s">
        <v>804</v>
      </c>
      <c r="BR8" s="38" t="s">
        <v>805</v>
      </c>
      <c r="BS8" s="38" t="s">
        <v>806</v>
      </c>
      <c r="BT8" s="38" t="s">
        <v>807</v>
      </c>
      <c r="BU8" s="38" t="s">
        <v>808</v>
      </c>
      <c r="BV8" s="38" t="s">
        <v>817</v>
      </c>
      <c r="BW8" s="38" t="s">
        <v>819</v>
      </c>
    </row>
    <row r="9" spans="1:75" ht="25.5" x14ac:dyDescent="0.2">
      <c r="A9" s="37" t="s">
        <v>14</v>
      </c>
      <c r="B9" s="37" t="s">
        <v>20</v>
      </c>
      <c r="C9" s="38" t="s">
        <v>15</v>
      </c>
      <c r="D9" s="38" t="str">
        <f>HLOOKUP($C$5,Reference!$I$1:$BD$73,3,FALSE)</f>
        <v>Del Rey Oaks - 87</v>
      </c>
      <c r="E9" s="38" t="str">
        <f>HLOOKUP($C$5,Reference!$I$1:$BD$73,4,FALSE)</f>
        <v>Gonzales - 125</v>
      </c>
      <c r="F9" s="38" t="str">
        <f>HLOOKUP($C$5,Reference!$I$1:$BD$73,5,FALSE)</f>
        <v>Greenfield - 128</v>
      </c>
      <c r="G9" s="38" t="str">
        <f>HLOOKUP($C$5,Reference!$I$1:$BD$73,6,FALSE)</f>
        <v>King - 159</v>
      </c>
      <c r="H9" s="38" t="str">
        <f>HLOOKUP($C$5,Reference!$I$1:$BD$73,7,FALSE)</f>
        <v>Marina - 198</v>
      </c>
      <c r="I9" s="38" t="str">
        <f>HLOOKUP($C$5,Reference!$I$1:$BD$73,8,FALSE)</f>
        <v>Monterey City - 214</v>
      </c>
      <c r="J9" s="38" t="str">
        <f>HLOOKUP($C$5,Reference!$I$1:$BD$73,9,FALSE)</f>
        <v>Monterey County - 215</v>
      </c>
      <c r="K9" s="38" t="str">
        <f>HLOOKUP($C$5,Reference!$I$1:$BD$73,10,FALSE)</f>
        <v>Salinas - 287</v>
      </c>
      <c r="L9" s="38" t="str">
        <f>HLOOKUP($C$5,Reference!$I$1:$BD$73,11,FALSE)</f>
        <v>Sand City - 310</v>
      </c>
      <c r="M9" s="38" t="str">
        <f>HLOOKUP($C$5,Reference!$I$1:$BD$73,12,FALSE)</f>
        <v>Seaside - 327</v>
      </c>
      <c r="N9" s="38" t="str">
        <f>HLOOKUP($C$5,Reference!$I$1:$BD$73,13,FALSE)</f>
        <v>Soledad - 337</v>
      </c>
      <c r="O9" s="38" t="str">
        <f>HLOOKUP($C$5,Reference!$I$1:$BD$73,14,FALSE)</f>
        <v>N/A</v>
      </c>
      <c r="P9" s="38" t="str">
        <f>HLOOKUP($C$5,Reference!$I$1:$BD$73,15,FALSE)</f>
        <v>N/A</v>
      </c>
      <c r="Q9" s="38" t="str">
        <f>HLOOKUP($C$5,Reference!$I$1:$BD$73,16,FALSE)</f>
        <v>N/A</v>
      </c>
      <c r="R9" s="38" t="str">
        <f>HLOOKUP($C$5,Reference!$I$1:$BD$73,17,FALSE)</f>
        <v>N/A</v>
      </c>
      <c r="S9" s="38" t="str">
        <f>HLOOKUP($C$5,Reference!$I$1:$BD$73,18,FALSE)</f>
        <v>N/A</v>
      </c>
      <c r="T9" s="38" t="str">
        <f>HLOOKUP($C$5,Reference!$I$1:$BD$73,19,FALSE)</f>
        <v>N/A</v>
      </c>
      <c r="U9" s="38" t="str">
        <f>HLOOKUP($C$5,Reference!$I$1:$BD$73,20,FALSE)</f>
        <v>N/A</v>
      </c>
      <c r="V9" s="38" t="str">
        <f>HLOOKUP($C$5,Reference!$I$1:$BD$73,21,FALSE)</f>
        <v>N/A</v>
      </c>
      <c r="W9" s="38" t="str">
        <f>HLOOKUP($C$5,Reference!$I$1:$BD$73,22,FALSE)</f>
        <v>N/A</v>
      </c>
      <c r="X9" s="38" t="str">
        <f>HLOOKUP($C$5,Reference!$I$1:$BD$73,23,FALSE)</f>
        <v>N/A</v>
      </c>
      <c r="Y9" s="38" t="str">
        <f>HLOOKUP($C$5,Reference!$I$1:$BD$73,24,FALSE)</f>
        <v>N/A</v>
      </c>
      <c r="Z9" s="38" t="str">
        <f>HLOOKUP($C$5,Reference!$I$1:$BD$73,25,FALSE)</f>
        <v>N/A</v>
      </c>
      <c r="AA9" s="38" t="str">
        <f>HLOOKUP($C$5,Reference!$I$1:$BD$73,26,FALSE)</f>
        <v>N/A</v>
      </c>
      <c r="AB9" s="38" t="str">
        <f>HLOOKUP($C$5,Reference!$I$1:$BD$73,27,FALSE)</f>
        <v>N/A</v>
      </c>
      <c r="AC9" s="38" t="str">
        <f>HLOOKUP($C$5,Reference!$I$1:$BD$73,28,FALSE)</f>
        <v>N/A</v>
      </c>
      <c r="AD9" s="38" t="str">
        <f>HLOOKUP($C$5,Reference!$I$1:$BD$73,29,FALSE)</f>
        <v>N/A</v>
      </c>
      <c r="AE9" s="38" t="str">
        <f>HLOOKUP($C$5,Reference!$I$1:$BD$73,30,FALSE)</f>
        <v>N/A</v>
      </c>
      <c r="AF9" s="38" t="str">
        <f>HLOOKUP($C$5,Reference!$I$1:$BD$73,31,FALSE)</f>
        <v>N/A</v>
      </c>
      <c r="AG9" s="38" t="str">
        <f>HLOOKUP($C$5,Reference!$I$1:$BD$73,32,FALSE)</f>
        <v>N/A</v>
      </c>
      <c r="AH9" s="38" t="str">
        <f>HLOOKUP($C$5,Reference!$I$1:$BD$73,33,FALSE)</f>
        <v>N/A</v>
      </c>
      <c r="AI9" s="38" t="str">
        <f>HLOOKUP($C$5,Reference!$I$1:$BD$73,34,FALSE)</f>
        <v>N/A</v>
      </c>
      <c r="AJ9" s="38" t="str">
        <f>HLOOKUP($C$5,Reference!$I$1:$BD$73,35,FALSE)</f>
        <v>N/A</v>
      </c>
      <c r="AK9" s="38" t="str">
        <f>HLOOKUP($C$5,Reference!$I$1:$BD$73,36,FALSE)</f>
        <v>N/A</v>
      </c>
      <c r="AL9" s="38" t="str">
        <f>HLOOKUP($C$5,Reference!$I$1:$BD$73,37,FALSE)</f>
        <v>N/A</v>
      </c>
      <c r="AM9" s="38" t="str">
        <f>HLOOKUP($C$5,Reference!$I$1:$BD$73,38,FALSE)</f>
        <v>N/A</v>
      </c>
      <c r="AN9" s="38" t="str">
        <f>HLOOKUP($C$5,Reference!$I$1:$BD$73,39,FALSE)</f>
        <v>N/A</v>
      </c>
      <c r="AO9" s="38" t="str">
        <f>HLOOKUP($C$5,Reference!$I$1:$BD$73,40,FALSE)</f>
        <v>N/A</v>
      </c>
      <c r="AP9" s="38" t="str">
        <f>HLOOKUP($C$5,Reference!$I$1:$BD$73,41,FALSE)</f>
        <v>N/A</v>
      </c>
      <c r="AQ9" s="38" t="str">
        <f>HLOOKUP($C$5,Reference!$I$1:$BD$73,42,FALSE)</f>
        <v>N/A</v>
      </c>
      <c r="AR9" s="38" t="str">
        <f>HLOOKUP($C$5,Reference!$I$1:$BD$73,43,FALSE)</f>
        <v>N/A</v>
      </c>
      <c r="AS9" s="38" t="str">
        <f>HLOOKUP($C$5,Reference!$I$1:$BD$73,44,FALSE)</f>
        <v>N/A</v>
      </c>
      <c r="AT9" s="38" t="str">
        <f>HLOOKUP($C$5,Reference!$I$1:$BD$73,45,FALSE)</f>
        <v>N/A</v>
      </c>
      <c r="AU9" s="38" t="str">
        <f>HLOOKUP($C$5,Reference!$I$1:$BD$73,46,FALSE)</f>
        <v>N/A</v>
      </c>
      <c r="AV9" s="38" t="str">
        <f>HLOOKUP($C$5,Reference!$I$1:$BD$73,47,FALSE)</f>
        <v>N/A</v>
      </c>
      <c r="AW9" s="38" t="str">
        <f>HLOOKUP($C$5,Reference!$I$1:$BD$73,48,FALSE)</f>
        <v>N/A</v>
      </c>
      <c r="AX9" s="38" t="str">
        <f>HLOOKUP($C$5,Reference!$I$1:$BD$73,49,FALSE)</f>
        <v>N/A</v>
      </c>
      <c r="AY9" s="38" t="str">
        <f>HLOOKUP($C$5,Reference!$I$1:$BD$73,50,FALSE)</f>
        <v>N/A</v>
      </c>
      <c r="AZ9" s="38" t="str">
        <f>HLOOKUP($C$5,Reference!$I$1:$BD$73,51,FALSE)</f>
        <v>N/A</v>
      </c>
      <c r="BA9" s="38" t="str">
        <f>HLOOKUP($C$5,Reference!$I$1:$BD$73,52,FALSE)</f>
        <v>N/A</v>
      </c>
      <c r="BB9" s="38" t="str">
        <f>HLOOKUP($C$5,Reference!$I$1:$BD$73,53,FALSE)</f>
        <v>N/A</v>
      </c>
      <c r="BC9" s="38" t="str">
        <f>HLOOKUP($C$5,Reference!$I$1:$BD$73,54,FALSE)</f>
        <v>N/A</v>
      </c>
      <c r="BD9" s="38" t="str">
        <f>HLOOKUP($C$5,Reference!$I$1:$BD$73,55,FALSE)</f>
        <v>N/A</v>
      </c>
      <c r="BE9" s="38" t="str">
        <f>HLOOKUP($C$5,Reference!$I$1:$BD$73,56,FALSE)</f>
        <v>N/A</v>
      </c>
      <c r="BF9" s="38" t="str">
        <f>HLOOKUP($C$5,Reference!$I$1:$BD$73,57,FALSE)</f>
        <v>N/A</v>
      </c>
      <c r="BG9" s="38" t="str">
        <f>HLOOKUP($C$5,Reference!$I$1:$BD$73,58,FALSE)</f>
        <v>N/A</v>
      </c>
      <c r="BH9" s="38" t="str">
        <f>HLOOKUP($C$5,Reference!$I$1:$BD$73,59,FALSE)</f>
        <v>N/A</v>
      </c>
      <c r="BI9" s="38" t="str">
        <f>HLOOKUP($C$5,Reference!$I$1:$BD$73,60,FALSE)</f>
        <v>N/A</v>
      </c>
      <c r="BJ9" s="38" t="str">
        <f>HLOOKUP($C$5,Reference!$I$1:$BD$73,61,FALSE)</f>
        <v>N/A</v>
      </c>
      <c r="BK9" s="38" t="str">
        <f>HLOOKUP($C$5,Reference!$I$1:$BD$73,62,FALSE)</f>
        <v>N/A</v>
      </c>
      <c r="BL9" s="38" t="str">
        <f>HLOOKUP($C$5,Reference!$I$1:$BD$73,63,FALSE)</f>
        <v>N/A</v>
      </c>
      <c r="BM9" s="38" t="str">
        <f>HLOOKUP($C$5,Reference!$I$1:$BD$73,64,FALSE)</f>
        <v>N/A</v>
      </c>
      <c r="BN9" s="38" t="str">
        <f>HLOOKUP($C$5,Reference!$I$1:$BD$73,65,FALSE)</f>
        <v>N/A</v>
      </c>
      <c r="BO9" s="38" t="str">
        <f>HLOOKUP($C$5,Reference!$I$1:$BD$73,66,FALSE)</f>
        <v>N/A</v>
      </c>
      <c r="BP9" s="38" t="str">
        <f>HLOOKUP($C$5,Reference!$I$1:$BD$73,67,FALSE)</f>
        <v>N/A</v>
      </c>
      <c r="BQ9" s="38" t="str">
        <f>HLOOKUP($C$5,Reference!$I$1:$BD$73,68,FALSE)</f>
        <v>N/A</v>
      </c>
      <c r="BR9" s="38" t="str">
        <f>HLOOKUP($C$5,Reference!$I$1:$BD$73,69,FALSE)</f>
        <v>N/A</v>
      </c>
      <c r="BS9" s="38" t="str">
        <f>HLOOKUP($C$5,Reference!$I$1:$BD$73,70,FALSE)</f>
        <v>N/A</v>
      </c>
      <c r="BT9" s="38" t="str">
        <f>HLOOKUP($C$5,Reference!$I$1:$BD$73,71,FALSE)</f>
        <v>N/A</v>
      </c>
      <c r="BU9" s="38" t="str">
        <f>HLOOKUP($C$5,Reference!$I$1:$BD$73,72,FALSE)</f>
        <v>N/A</v>
      </c>
      <c r="BV9" s="38" t="str">
        <f>HLOOKUP($C$5,Reference!$I$1:$BD$73,73,FALSE)</f>
        <v>N/A</v>
      </c>
      <c r="BW9" s="38" t="str">
        <f>HLOOKUP($C$5,Reference!$I$1:$BD$74,74,FALSE)</f>
        <v>N/A</v>
      </c>
    </row>
    <row r="10" spans="1:75" s="42" customFormat="1" ht="15" customHeight="1" x14ac:dyDescent="0.25">
      <c r="A10" s="39">
        <v>1</v>
      </c>
      <c r="B10" s="40" t="s">
        <v>36</v>
      </c>
      <c r="C10" s="41">
        <f>SUM(D10:BW10)</f>
        <v>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</row>
    <row r="11" spans="1:75" ht="15" customHeight="1" x14ac:dyDescent="0.25">
      <c r="A11" s="39">
        <v>2</v>
      </c>
      <c r="B11" s="43" t="s">
        <v>4</v>
      </c>
      <c r="C11" s="44">
        <f>SUM(D11:BW11)</f>
        <v>27126162</v>
      </c>
      <c r="D11" s="13"/>
      <c r="E11" s="14">
        <v>1582292</v>
      </c>
      <c r="F11" s="14">
        <v>1909611</v>
      </c>
      <c r="G11" s="14">
        <v>873088</v>
      </c>
      <c r="H11" s="14">
        <v>4264730</v>
      </c>
      <c r="I11" s="14">
        <v>3492066</v>
      </c>
      <c r="J11" s="14">
        <v>2339187</v>
      </c>
      <c r="K11" s="14">
        <v>3478161</v>
      </c>
      <c r="L11" s="14">
        <v>1317927</v>
      </c>
      <c r="M11" s="14">
        <v>6690480</v>
      </c>
      <c r="N11" s="14">
        <v>1178620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" customHeight="1" x14ac:dyDescent="0.25">
      <c r="A12" s="39">
        <v>3</v>
      </c>
      <c r="B12" s="43" t="s">
        <v>5</v>
      </c>
      <c r="C12" s="44">
        <f t="shared" ref="C12:C70" si="0">SUM(D12:BW12)</f>
        <v>1174917</v>
      </c>
      <c r="D12" s="13"/>
      <c r="E12" s="14">
        <v>28924</v>
      </c>
      <c r="F12" s="14">
        <v>50160</v>
      </c>
      <c r="G12" s="14">
        <v>35154</v>
      </c>
      <c r="H12" s="14">
        <v>390125</v>
      </c>
      <c r="I12" s="14">
        <v>47298</v>
      </c>
      <c r="J12" s="14">
        <v>86494</v>
      </c>
      <c r="K12" s="14">
        <v>166370</v>
      </c>
      <c r="L12" s="14">
        <v>47735</v>
      </c>
      <c r="M12" s="14">
        <v>231845</v>
      </c>
      <c r="N12" s="14">
        <v>90812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5" customHeight="1" x14ac:dyDescent="0.25">
      <c r="A13" s="39">
        <v>4</v>
      </c>
      <c r="B13" s="43" t="s">
        <v>32</v>
      </c>
      <c r="C13" s="44">
        <f t="shared" si="0"/>
        <v>0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</row>
    <row r="14" spans="1:75" ht="15" customHeight="1" x14ac:dyDescent="0.25">
      <c r="A14" s="39">
        <v>5</v>
      </c>
      <c r="B14" s="17" t="s">
        <v>29</v>
      </c>
      <c r="C14" s="44">
        <f t="shared" si="0"/>
        <v>28592</v>
      </c>
      <c r="D14" s="13"/>
      <c r="E14" s="14">
        <v>1057</v>
      </c>
      <c r="F14" s="14">
        <v>1709</v>
      </c>
      <c r="G14" s="14">
        <v>850</v>
      </c>
      <c r="H14" s="14">
        <v>4160</v>
      </c>
      <c r="I14" s="14">
        <v>3621</v>
      </c>
      <c r="J14" s="14">
        <v>3728</v>
      </c>
      <c r="K14" s="14">
        <v>3611</v>
      </c>
      <c r="L14" s="14">
        <v>1215</v>
      </c>
      <c r="M14" s="14">
        <v>6749</v>
      </c>
      <c r="N14" s="14">
        <v>1892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</row>
    <row r="15" spans="1:75" ht="15" customHeight="1" x14ac:dyDescent="0.25">
      <c r="A15" s="39">
        <v>6</v>
      </c>
      <c r="B15" s="17" t="s">
        <v>29</v>
      </c>
      <c r="C15" s="44">
        <f t="shared" si="0"/>
        <v>0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spans="1:75" ht="15" customHeight="1" x14ac:dyDescent="0.25">
      <c r="A16" s="39">
        <v>7</v>
      </c>
      <c r="B16" s="40" t="s">
        <v>838</v>
      </c>
      <c r="C16" s="45">
        <f t="shared" si="0"/>
        <v>28329671</v>
      </c>
      <c r="D16" s="45">
        <f>SUM(D10:D15)</f>
        <v>0</v>
      </c>
      <c r="E16" s="45">
        <f t="shared" ref="E16:BP16" si="1">SUM(E10:E15)</f>
        <v>1612273</v>
      </c>
      <c r="F16" s="45">
        <f t="shared" si="1"/>
        <v>1961480</v>
      </c>
      <c r="G16" s="45">
        <f t="shared" si="1"/>
        <v>909092</v>
      </c>
      <c r="H16" s="45">
        <f t="shared" si="1"/>
        <v>4659015</v>
      </c>
      <c r="I16" s="45">
        <f t="shared" si="1"/>
        <v>3542985</v>
      </c>
      <c r="J16" s="45">
        <f t="shared" si="1"/>
        <v>2429409</v>
      </c>
      <c r="K16" s="45">
        <f t="shared" si="1"/>
        <v>3648142</v>
      </c>
      <c r="L16" s="45">
        <f t="shared" si="1"/>
        <v>1366877</v>
      </c>
      <c r="M16" s="45">
        <f t="shared" si="1"/>
        <v>6929074</v>
      </c>
      <c r="N16" s="45">
        <f t="shared" si="1"/>
        <v>1271324</v>
      </c>
      <c r="O16" s="45">
        <f t="shared" si="1"/>
        <v>0</v>
      </c>
      <c r="P16" s="45">
        <f t="shared" si="1"/>
        <v>0</v>
      </c>
      <c r="Q16" s="45">
        <f t="shared" si="1"/>
        <v>0</v>
      </c>
      <c r="R16" s="45">
        <f t="shared" si="1"/>
        <v>0</v>
      </c>
      <c r="S16" s="45">
        <f t="shared" si="1"/>
        <v>0</v>
      </c>
      <c r="T16" s="45">
        <f t="shared" si="1"/>
        <v>0</v>
      </c>
      <c r="U16" s="45">
        <f t="shared" si="1"/>
        <v>0</v>
      </c>
      <c r="V16" s="45">
        <f t="shared" si="1"/>
        <v>0</v>
      </c>
      <c r="W16" s="45">
        <f t="shared" si="1"/>
        <v>0</v>
      </c>
      <c r="X16" s="45">
        <f t="shared" si="1"/>
        <v>0</v>
      </c>
      <c r="Y16" s="45">
        <f t="shared" si="1"/>
        <v>0</v>
      </c>
      <c r="Z16" s="45">
        <f t="shared" si="1"/>
        <v>0</v>
      </c>
      <c r="AA16" s="45">
        <f t="shared" si="1"/>
        <v>0</v>
      </c>
      <c r="AB16" s="45">
        <f t="shared" si="1"/>
        <v>0</v>
      </c>
      <c r="AC16" s="45">
        <f t="shared" si="1"/>
        <v>0</v>
      </c>
      <c r="AD16" s="45">
        <f t="shared" si="1"/>
        <v>0</v>
      </c>
      <c r="AE16" s="45">
        <f t="shared" si="1"/>
        <v>0</v>
      </c>
      <c r="AF16" s="45">
        <f t="shared" si="1"/>
        <v>0</v>
      </c>
      <c r="AG16" s="45">
        <f t="shared" si="1"/>
        <v>0</v>
      </c>
      <c r="AH16" s="45">
        <f t="shared" si="1"/>
        <v>0</v>
      </c>
      <c r="AI16" s="45">
        <f t="shared" si="1"/>
        <v>0</v>
      </c>
      <c r="AJ16" s="45">
        <f t="shared" si="1"/>
        <v>0</v>
      </c>
      <c r="AK16" s="45">
        <f t="shared" si="1"/>
        <v>0</v>
      </c>
      <c r="AL16" s="45">
        <f t="shared" si="1"/>
        <v>0</v>
      </c>
      <c r="AM16" s="45">
        <f t="shared" si="1"/>
        <v>0</v>
      </c>
      <c r="AN16" s="45">
        <f t="shared" si="1"/>
        <v>0</v>
      </c>
      <c r="AO16" s="45">
        <f t="shared" si="1"/>
        <v>0</v>
      </c>
      <c r="AP16" s="45">
        <f t="shared" si="1"/>
        <v>0</v>
      </c>
      <c r="AQ16" s="45">
        <f t="shared" si="1"/>
        <v>0</v>
      </c>
      <c r="AR16" s="45">
        <f t="shared" si="1"/>
        <v>0</v>
      </c>
      <c r="AS16" s="45">
        <f t="shared" si="1"/>
        <v>0</v>
      </c>
      <c r="AT16" s="45">
        <f t="shared" si="1"/>
        <v>0</v>
      </c>
      <c r="AU16" s="45">
        <f t="shared" si="1"/>
        <v>0</v>
      </c>
      <c r="AV16" s="45">
        <f t="shared" si="1"/>
        <v>0</v>
      </c>
      <c r="AW16" s="45">
        <f t="shared" si="1"/>
        <v>0</v>
      </c>
      <c r="AX16" s="45">
        <f t="shared" si="1"/>
        <v>0</v>
      </c>
      <c r="AY16" s="45">
        <f t="shared" si="1"/>
        <v>0</v>
      </c>
      <c r="AZ16" s="45">
        <f t="shared" si="1"/>
        <v>0</v>
      </c>
      <c r="BA16" s="45">
        <f t="shared" si="1"/>
        <v>0</v>
      </c>
      <c r="BB16" s="45">
        <f t="shared" si="1"/>
        <v>0</v>
      </c>
      <c r="BC16" s="45">
        <f t="shared" si="1"/>
        <v>0</v>
      </c>
      <c r="BD16" s="45">
        <f t="shared" si="1"/>
        <v>0</v>
      </c>
      <c r="BE16" s="45">
        <f t="shared" si="1"/>
        <v>0</v>
      </c>
      <c r="BF16" s="45">
        <f t="shared" si="1"/>
        <v>0</v>
      </c>
      <c r="BG16" s="45">
        <f t="shared" si="1"/>
        <v>0</v>
      </c>
      <c r="BH16" s="45">
        <f t="shared" si="1"/>
        <v>0</v>
      </c>
      <c r="BI16" s="45">
        <f t="shared" si="1"/>
        <v>0</v>
      </c>
      <c r="BJ16" s="45">
        <f t="shared" si="1"/>
        <v>0</v>
      </c>
      <c r="BK16" s="45">
        <f t="shared" si="1"/>
        <v>0</v>
      </c>
      <c r="BL16" s="45">
        <f t="shared" si="1"/>
        <v>0</v>
      </c>
      <c r="BM16" s="45">
        <f t="shared" si="1"/>
        <v>0</v>
      </c>
      <c r="BN16" s="45">
        <f t="shared" si="1"/>
        <v>0</v>
      </c>
      <c r="BO16" s="45">
        <f t="shared" si="1"/>
        <v>0</v>
      </c>
      <c r="BP16" s="45">
        <f t="shared" si="1"/>
        <v>0</v>
      </c>
      <c r="BQ16" s="45">
        <f t="shared" ref="BQ16:BW16" si="2">SUM(BQ10:BQ15)</f>
        <v>0</v>
      </c>
      <c r="BR16" s="45">
        <f t="shared" si="2"/>
        <v>0</v>
      </c>
      <c r="BS16" s="45">
        <f t="shared" si="2"/>
        <v>0</v>
      </c>
      <c r="BT16" s="45">
        <f t="shared" si="2"/>
        <v>0</v>
      </c>
      <c r="BU16" s="45">
        <f t="shared" si="2"/>
        <v>0</v>
      </c>
      <c r="BV16" s="45">
        <f t="shared" si="2"/>
        <v>0</v>
      </c>
      <c r="BW16" s="45">
        <f t="shared" si="2"/>
        <v>0</v>
      </c>
    </row>
    <row r="17" spans="1:75" ht="17.45" customHeight="1" x14ac:dyDescent="0.25">
      <c r="A17" s="39">
        <v>8</v>
      </c>
      <c r="B17" s="46" t="s">
        <v>33</v>
      </c>
      <c r="C17" s="133">
        <f t="shared" si="0"/>
        <v>28329671</v>
      </c>
      <c r="D17" s="47">
        <f t="shared" ref="D17:E17" si="3">D16</f>
        <v>0</v>
      </c>
      <c r="E17" s="47">
        <f t="shared" si="3"/>
        <v>1612273</v>
      </c>
      <c r="F17" s="47">
        <f t="shared" ref="F17:BQ17" si="4">F16</f>
        <v>1961480</v>
      </c>
      <c r="G17" s="47">
        <f t="shared" si="4"/>
        <v>909092</v>
      </c>
      <c r="H17" s="47">
        <f t="shared" si="4"/>
        <v>4659015</v>
      </c>
      <c r="I17" s="47">
        <f t="shared" si="4"/>
        <v>3542985</v>
      </c>
      <c r="J17" s="47">
        <f t="shared" si="4"/>
        <v>2429409</v>
      </c>
      <c r="K17" s="47">
        <f t="shared" si="4"/>
        <v>3648142</v>
      </c>
      <c r="L17" s="47">
        <f t="shared" si="4"/>
        <v>1366877</v>
      </c>
      <c r="M17" s="47">
        <f t="shared" si="4"/>
        <v>6929074</v>
      </c>
      <c r="N17" s="47">
        <f t="shared" si="4"/>
        <v>1271324</v>
      </c>
      <c r="O17" s="47">
        <f t="shared" si="4"/>
        <v>0</v>
      </c>
      <c r="P17" s="47">
        <f t="shared" si="4"/>
        <v>0</v>
      </c>
      <c r="Q17" s="47">
        <f t="shared" si="4"/>
        <v>0</v>
      </c>
      <c r="R17" s="47">
        <f t="shared" si="4"/>
        <v>0</v>
      </c>
      <c r="S17" s="47">
        <f t="shared" si="4"/>
        <v>0</v>
      </c>
      <c r="T17" s="47">
        <f t="shared" si="4"/>
        <v>0</v>
      </c>
      <c r="U17" s="47">
        <f t="shared" si="4"/>
        <v>0</v>
      </c>
      <c r="V17" s="47">
        <f t="shared" si="4"/>
        <v>0</v>
      </c>
      <c r="W17" s="47">
        <f t="shared" si="4"/>
        <v>0</v>
      </c>
      <c r="X17" s="47">
        <f t="shared" si="4"/>
        <v>0</v>
      </c>
      <c r="Y17" s="47">
        <f t="shared" si="4"/>
        <v>0</v>
      </c>
      <c r="Z17" s="47">
        <f t="shared" si="4"/>
        <v>0</v>
      </c>
      <c r="AA17" s="47">
        <f t="shared" si="4"/>
        <v>0</v>
      </c>
      <c r="AB17" s="47">
        <f t="shared" si="4"/>
        <v>0</v>
      </c>
      <c r="AC17" s="47">
        <f t="shared" si="4"/>
        <v>0</v>
      </c>
      <c r="AD17" s="47">
        <f t="shared" si="4"/>
        <v>0</v>
      </c>
      <c r="AE17" s="47">
        <f t="shared" si="4"/>
        <v>0</v>
      </c>
      <c r="AF17" s="47">
        <f t="shared" si="4"/>
        <v>0</v>
      </c>
      <c r="AG17" s="47">
        <f t="shared" si="4"/>
        <v>0</v>
      </c>
      <c r="AH17" s="47">
        <f t="shared" si="4"/>
        <v>0</v>
      </c>
      <c r="AI17" s="47">
        <f t="shared" si="4"/>
        <v>0</v>
      </c>
      <c r="AJ17" s="47">
        <f t="shared" si="4"/>
        <v>0</v>
      </c>
      <c r="AK17" s="47">
        <f t="shared" si="4"/>
        <v>0</v>
      </c>
      <c r="AL17" s="47">
        <f t="shared" si="4"/>
        <v>0</v>
      </c>
      <c r="AM17" s="47">
        <f t="shared" si="4"/>
        <v>0</v>
      </c>
      <c r="AN17" s="47">
        <f t="shared" si="4"/>
        <v>0</v>
      </c>
      <c r="AO17" s="47">
        <f t="shared" si="4"/>
        <v>0</v>
      </c>
      <c r="AP17" s="47">
        <f t="shared" si="4"/>
        <v>0</v>
      </c>
      <c r="AQ17" s="47">
        <f t="shared" si="4"/>
        <v>0</v>
      </c>
      <c r="AR17" s="47">
        <f t="shared" si="4"/>
        <v>0</v>
      </c>
      <c r="AS17" s="47">
        <f t="shared" si="4"/>
        <v>0</v>
      </c>
      <c r="AT17" s="47">
        <f t="shared" si="4"/>
        <v>0</v>
      </c>
      <c r="AU17" s="47">
        <f t="shared" si="4"/>
        <v>0</v>
      </c>
      <c r="AV17" s="47">
        <f t="shared" si="4"/>
        <v>0</v>
      </c>
      <c r="AW17" s="47">
        <f t="shared" si="4"/>
        <v>0</v>
      </c>
      <c r="AX17" s="47">
        <f t="shared" si="4"/>
        <v>0</v>
      </c>
      <c r="AY17" s="47">
        <f t="shared" si="4"/>
        <v>0</v>
      </c>
      <c r="AZ17" s="47">
        <f t="shared" si="4"/>
        <v>0</v>
      </c>
      <c r="BA17" s="47">
        <f t="shared" si="4"/>
        <v>0</v>
      </c>
      <c r="BB17" s="47">
        <f t="shared" si="4"/>
        <v>0</v>
      </c>
      <c r="BC17" s="47">
        <f t="shared" si="4"/>
        <v>0</v>
      </c>
      <c r="BD17" s="47">
        <f t="shared" si="4"/>
        <v>0</v>
      </c>
      <c r="BE17" s="47">
        <f t="shared" si="4"/>
        <v>0</v>
      </c>
      <c r="BF17" s="47">
        <f t="shared" si="4"/>
        <v>0</v>
      </c>
      <c r="BG17" s="47">
        <f t="shared" si="4"/>
        <v>0</v>
      </c>
      <c r="BH17" s="47">
        <f t="shared" si="4"/>
        <v>0</v>
      </c>
      <c r="BI17" s="47">
        <f t="shared" si="4"/>
        <v>0</v>
      </c>
      <c r="BJ17" s="47">
        <f t="shared" si="4"/>
        <v>0</v>
      </c>
      <c r="BK17" s="47">
        <f t="shared" si="4"/>
        <v>0</v>
      </c>
      <c r="BL17" s="47">
        <f t="shared" si="4"/>
        <v>0</v>
      </c>
      <c r="BM17" s="47">
        <f t="shared" si="4"/>
        <v>0</v>
      </c>
      <c r="BN17" s="47">
        <f t="shared" si="4"/>
        <v>0</v>
      </c>
      <c r="BO17" s="47">
        <f t="shared" si="4"/>
        <v>0</v>
      </c>
      <c r="BP17" s="47">
        <f t="shared" si="4"/>
        <v>0</v>
      </c>
      <c r="BQ17" s="47">
        <f t="shared" si="4"/>
        <v>0</v>
      </c>
      <c r="BR17" s="47">
        <f t="shared" ref="BR17:BU17" si="5">BR16</f>
        <v>0</v>
      </c>
      <c r="BS17" s="47">
        <f t="shared" si="5"/>
        <v>0</v>
      </c>
      <c r="BT17" s="47">
        <f t="shared" si="5"/>
        <v>0</v>
      </c>
      <c r="BU17" s="47">
        <f t="shared" si="5"/>
        <v>0</v>
      </c>
      <c r="BV17" s="47">
        <f t="shared" ref="BV17:BW17" si="6">BV16</f>
        <v>0</v>
      </c>
      <c r="BW17" s="47">
        <f t="shared" si="6"/>
        <v>0</v>
      </c>
    </row>
    <row r="18" spans="1:75" s="50" customFormat="1" ht="41.1" customHeight="1" x14ac:dyDescent="0.25">
      <c r="A18" s="39">
        <v>9</v>
      </c>
      <c r="B18" s="48" t="s">
        <v>34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5" customHeight="1" x14ac:dyDescent="0.25">
      <c r="A19" s="39">
        <v>10</v>
      </c>
      <c r="B19" s="48" t="s">
        <v>822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5" customHeight="1" x14ac:dyDescent="0.25">
      <c r="A20" s="39">
        <v>11</v>
      </c>
      <c r="B20" s="43" t="s">
        <v>829</v>
      </c>
      <c r="C20" s="51">
        <f t="shared" si="0"/>
        <v>211716</v>
      </c>
      <c r="D20" s="15"/>
      <c r="E20" s="16">
        <v>12296</v>
      </c>
      <c r="F20" s="16">
        <v>14852</v>
      </c>
      <c r="G20" s="16">
        <v>6812</v>
      </c>
      <c r="H20" s="16">
        <v>33159</v>
      </c>
      <c r="I20" s="16">
        <v>27224</v>
      </c>
      <c r="J20" s="16">
        <v>18151</v>
      </c>
      <c r="K20" s="16">
        <v>27696</v>
      </c>
      <c r="L20" s="16">
        <v>10247</v>
      </c>
      <c r="M20" s="16">
        <v>52104</v>
      </c>
      <c r="N20" s="16">
        <v>9175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5" customHeight="1" x14ac:dyDescent="0.25">
      <c r="A21" s="39">
        <v>12</v>
      </c>
      <c r="B21" s="43" t="s">
        <v>830</v>
      </c>
      <c r="C21" s="51">
        <f t="shared" si="0"/>
        <v>748532</v>
      </c>
      <c r="D21" s="15"/>
      <c r="E21" s="15">
        <v>43476</v>
      </c>
      <c r="F21" s="15">
        <v>52513</v>
      </c>
      <c r="G21" s="15">
        <v>24080</v>
      </c>
      <c r="H21" s="15">
        <v>117258</v>
      </c>
      <c r="I21" s="15">
        <v>96236</v>
      </c>
      <c r="J21" s="15">
        <v>64194</v>
      </c>
      <c r="K21" s="15">
        <v>97910</v>
      </c>
      <c r="L21" s="15">
        <v>36227</v>
      </c>
      <c r="M21" s="15">
        <v>184202</v>
      </c>
      <c r="N21" s="15">
        <v>32436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40.5" x14ac:dyDescent="0.25">
      <c r="A22" s="135">
        <v>13</v>
      </c>
      <c r="B22" s="43" t="s">
        <v>821</v>
      </c>
      <c r="C22" s="136">
        <f>SUM(D22:BW22)</f>
        <v>0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1"/>
    </row>
    <row r="23" spans="1:75" s="42" customFormat="1" ht="15" customHeight="1" x14ac:dyDescent="0.25">
      <c r="A23" s="39">
        <v>14</v>
      </c>
      <c r="B23" s="17" t="s">
        <v>29</v>
      </c>
      <c r="C23" s="51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2" customFormat="1" ht="15" customHeight="1" x14ac:dyDescent="0.25">
      <c r="A24" s="39">
        <v>15</v>
      </c>
      <c r="B24" s="52" t="s">
        <v>823</v>
      </c>
      <c r="C24" s="53">
        <f t="shared" si="0"/>
        <v>960248</v>
      </c>
      <c r="D24" s="53">
        <f>SUM(D20:D23)</f>
        <v>0</v>
      </c>
      <c r="E24" s="53">
        <f t="shared" ref="E24" si="7">SUM(E20:E23)</f>
        <v>55772</v>
      </c>
      <c r="F24" s="53">
        <f t="shared" ref="F24:BQ24" si="8">SUM(F20:F23)</f>
        <v>67365</v>
      </c>
      <c r="G24" s="53">
        <f t="shared" si="8"/>
        <v>30892</v>
      </c>
      <c r="H24" s="53">
        <f t="shared" si="8"/>
        <v>150417</v>
      </c>
      <c r="I24" s="53">
        <f t="shared" si="8"/>
        <v>123460</v>
      </c>
      <c r="J24" s="53">
        <f t="shared" si="8"/>
        <v>82345</v>
      </c>
      <c r="K24" s="53">
        <f t="shared" si="8"/>
        <v>125606</v>
      </c>
      <c r="L24" s="53">
        <f t="shared" si="8"/>
        <v>46474</v>
      </c>
      <c r="M24" s="53">
        <f t="shared" si="8"/>
        <v>236306</v>
      </c>
      <c r="N24" s="53">
        <f t="shared" si="8"/>
        <v>41611</v>
      </c>
      <c r="O24" s="53">
        <f t="shared" si="8"/>
        <v>0</v>
      </c>
      <c r="P24" s="53">
        <f t="shared" si="8"/>
        <v>0</v>
      </c>
      <c r="Q24" s="53">
        <f t="shared" si="8"/>
        <v>0</v>
      </c>
      <c r="R24" s="53">
        <f t="shared" si="8"/>
        <v>0</v>
      </c>
      <c r="S24" s="53">
        <f t="shared" si="8"/>
        <v>0</v>
      </c>
      <c r="T24" s="53">
        <f t="shared" si="8"/>
        <v>0</v>
      </c>
      <c r="U24" s="53">
        <f t="shared" si="8"/>
        <v>0</v>
      </c>
      <c r="V24" s="53">
        <f t="shared" si="8"/>
        <v>0</v>
      </c>
      <c r="W24" s="53">
        <f t="shared" si="8"/>
        <v>0</v>
      </c>
      <c r="X24" s="53">
        <f t="shared" si="8"/>
        <v>0</v>
      </c>
      <c r="Y24" s="53">
        <f t="shared" si="8"/>
        <v>0</v>
      </c>
      <c r="Z24" s="53">
        <f t="shared" si="8"/>
        <v>0</v>
      </c>
      <c r="AA24" s="53">
        <f t="shared" si="8"/>
        <v>0</v>
      </c>
      <c r="AB24" s="53">
        <f t="shared" si="8"/>
        <v>0</v>
      </c>
      <c r="AC24" s="53">
        <f t="shared" si="8"/>
        <v>0</v>
      </c>
      <c r="AD24" s="53">
        <f t="shared" si="8"/>
        <v>0</v>
      </c>
      <c r="AE24" s="53">
        <f t="shared" si="8"/>
        <v>0</v>
      </c>
      <c r="AF24" s="53">
        <f t="shared" si="8"/>
        <v>0</v>
      </c>
      <c r="AG24" s="53">
        <f t="shared" si="8"/>
        <v>0</v>
      </c>
      <c r="AH24" s="53">
        <f t="shared" si="8"/>
        <v>0</v>
      </c>
      <c r="AI24" s="53">
        <f t="shared" si="8"/>
        <v>0</v>
      </c>
      <c r="AJ24" s="53">
        <f t="shared" si="8"/>
        <v>0</v>
      </c>
      <c r="AK24" s="53">
        <f t="shared" si="8"/>
        <v>0</v>
      </c>
      <c r="AL24" s="53">
        <f t="shared" si="8"/>
        <v>0</v>
      </c>
      <c r="AM24" s="53">
        <f t="shared" si="8"/>
        <v>0</v>
      </c>
      <c r="AN24" s="53">
        <f t="shared" si="8"/>
        <v>0</v>
      </c>
      <c r="AO24" s="53">
        <f t="shared" si="8"/>
        <v>0</v>
      </c>
      <c r="AP24" s="53">
        <f t="shared" si="8"/>
        <v>0</v>
      </c>
      <c r="AQ24" s="53">
        <f t="shared" si="8"/>
        <v>0</v>
      </c>
      <c r="AR24" s="53">
        <f t="shared" si="8"/>
        <v>0</v>
      </c>
      <c r="AS24" s="53">
        <f t="shared" si="8"/>
        <v>0</v>
      </c>
      <c r="AT24" s="53">
        <f t="shared" si="8"/>
        <v>0</v>
      </c>
      <c r="AU24" s="53">
        <f t="shared" si="8"/>
        <v>0</v>
      </c>
      <c r="AV24" s="53">
        <f t="shared" si="8"/>
        <v>0</v>
      </c>
      <c r="AW24" s="53">
        <f t="shared" si="8"/>
        <v>0</v>
      </c>
      <c r="AX24" s="53">
        <f t="shared" si="8"/>
        <v>0</v>
      </c>
      <c r="AY24" s="53">
        <f t="shared" si="8"/>
        <v>0</v>
      </c>
      <c r="AZ24" s="53">
        <f t="shared" si="8"/>
        <v>0</v>
      </c>
      <c r="BA24" s="53">
        <f t="shared" si="8"/>
        <v>0</v>
      </c>
      <c r="BB24" s="53">
        <f t="shared" si="8"/>
        <v>0</v>
      </c>
      <c r="BC24" s="53">
        <f t="shared" si="8"/>
        <v>0</v>
      </c>
      <c r="BD24" s="53">
        <f t="shared" si="8"/>
        <v>0</v>
      </c>
      <c r="BE24" s="53">
        <f t="shared" si="8"/>
        <v>0</v>
      </c>
      <c r="BF24" s="53">
        <f t="shared" si="8"/>
        <v>0</v>
      </c>
      <c r="BG24" s="53">
        <f t="shared" si="8"/>
        <v>0</v>
      </c>
      <c r="BH24" s="53">
        <f t="shared" si="8"/>
        <v>0</v>
      </c>
      <c r="BI24" s="53">
        <f t="shared" si="8"/>
        <v>0</v>
      </c>
      <c r="BJ24" s="53">
        <f t="shared" si="8"/>
        <v>0</v>
      </c>
      <c r="BK24" s="53">
        <f t="shared" si="8"/>
        <v>0</v>
      </c>
      <c r="BL24" s="53">
        <f t="shared" si="8"/>
        <v>0</v>
      </c>
      <c r="BM24" s="53">
        <f t="shared" si="8"/>
        <v>0</v>
      </c>
      <c r="BN24" s="53">
        <f t="shared" si="8"/>
        <v>0</v>
      </c>
      <c r="BO24" s="53">
        <f t="shared" si="8"/>
        <v>0</v>
      </c>
      <c r="BP24" s="53">
        <f t="shared" si="8"/>
        <v>0</v>
      </c>
      <c r="BQ24" s="53">
        <f t="shared" si="8"/>
        <v>0</v>
      </c>
      <c r="BR24" s="53">
        <f t="shared" ref="BR24:BU24" si="9">SUM(BR20:BR23)</f>
        <v>0</v>
      </c>
      <c r="BS24" s="53">
        <f t="shared" si="9"/>
        <v>0</v>
      </c>
      <c r="BT24" s="53">
        <f t="shared" si="9"/>
        <v>0</v>
      </c>
      <c r="BU24" s="53">
        <f t="shared" si="9"/>
        <v>0</v>
      </c>
      <c r="BV24" s="53">
        <f t="shared" ref="BV24:BW24" si="10">SUM(BV20:BV23)</f>
        <v>0</v>
      </c>
      <c r="BW24" s="53">
        <f t="shared" si="10"/>
        <v>0</v>
      </c>
    </row>
    <row r="25" spans="1:75" s="42" customFormat="1" ht="15" customHeight="1" x14ac:dyDescent="0.25">
      <c r="A25" s="39">
        <v>16</v>
      </c>
      <c r="B25" s="48" t="s">
        <v>18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</row>
    <row r="26" spans="1:75" s="42" customFormat="1" ht="15" customHeight="1" x14ac:dyDescent="0.25">
      <c r="A26" s="39">
        <v>17</v>
      </c>
      <c r="B26" s="43" t="s">
        <v>27</v>
      </c>
      <c r="C26" s="51">
        <f t="shared" si="0"/>
        <v>535504</v>
      </c>
      <c r="D26" s="15"/>
      <c r="E26" s="16">
        <v>0</v>
      </c>
      <c r="F26" s="16">
        <v>29231</v>
      </c>
      <c r="G26" s="16">
        <v>0</v>
      </c>
      <c r="H26" s="16">
        <v>7241</v>
      </c>
      <c r="I26" s="16">
        <v>0</v>
      </c>
      <c r="J26" s="16">
        <v>0</v>
      </c>
      <c r="K26" s="16">
        <v>95180</v>
      </c>
      <c r="L26" s="16">
        <v>0</v>
      </c>
      <c r="M26" s="16">
        <v>403852</v>
      </c>
      <c r="N26" s="16">
        <v>0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s="42" customFormat="1" ht="15" customHeight="1" x14ac:dyDescent="0.25">
      <c r="A27" s="39">
        <v>18</v>
      </c>
      <c r="B27" s="43" t="s">
        <v>28</v>
      </c>
      <c r="C27" s="51">
        <f t="shared" si="0"/>
        <v>2716516</v>
      </c>
      <c r="D27" s="15"/>
      <c r="E27" s="16">
        <v>88947</v>
      </c>
      <c r="F27" s="16">
        <v>92965</v>
      </c>
      <c r="G27" s="16">
        <v>146770</v>
      </c>
      <c r="H27" s="16">
        <v>683734</v>
      </c>
      <c r="I27" s="16">
        <v>241726</v>
      </c>
      <c r="J27" s="16">
        <v>129705</v>
      </c>
      <c r="K27" s="16">
        <v>469085</v>
      </c>
      <c r="L27" s="16">
        <v>242533</v>
      </c>
      <c r="M27" s="16">
        <v>566186</v>
      </c>
      <c r="N27" s="16">
        <v>54865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s="42" customFormat="1" ht="15" customHeight="1" x14ac:dyDescent="0.25">
      <c r="A28" s="39">
        <v>19</v>
      </c>
      <c r="B28" s="17" t="s">
        <v>37</v>
      </c>
      <c r="C28" s="51">
        <f t="shared" si="0"/>
        <v>0</v>
      </c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s="42" customFormat="1" ht="15" customHeight="1" x14ac:dyDescent="0.25">
      <c r="A29" s="39">
        <v>20</v>
      </c>
      <c r="B29" s="43" t="s">
        <v>12</v>
      </c>
      <c r="C29" s="51">
        <f t="shared" si="0"/>
        <v>2490191</v>
      </c>
      <c r="D29" s="15"/>
      <c r="E29" s="16">
        <v>28736</v>
      </c>
      <c r="F29" s="16">
        <v>102812</v>
      </c>
      <c r="G29" s="16">
        <v>27284</v>
      </c>
      <c r="H29" s="16">
        <v>889414</v>
      </c>
      <c r="I29" s="16">
        <v>8702</v>
      </c>
      <c r="J29" s="16">
        <v>819020</v>
      </c>
      <c r="K29" s="16">
        <v>30475</v>
      </c>
      <c r="L29" s="16">
        <v>53673</v>
      </c>
      <c r="M29" s="16">
        <v>503922</v>
      </c>
      <c r="N29" s="16">
        <v>26153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s="42" customFormat="1" ht="15" customHeight="1" x14ac:dyDescent="0.25">
      <c r="A30" s="39">
        <v>21</v>
      </c>
      <c r="B30" s="43" t="s">
        <v>26</v>
      </c>
      <c r="C30" s="51">
        <f t="shared" si="0"/>
        <v>1051262</v>
      </c>
      <c r="D30" s="15"/>
      <c r="E30" s="16">
        <v>100545</v>
      </c>
      <c r="F30" s="16">
        <v>118029</v>
      </c>
      <c r="G30" s="16">
        <v>6019</v>
      </c>
      <c r="H30" s="16">
        <v>232668</v>
      </c>
      <c r="I30" s="16">
        <v>0</v>
      </c>
      <c r="J30" s="16">
        <v>147833</v>
      </c>
      <c r="K30" s="16">
        <v>97832</v>
      </c>
      <c r="L30" s="16">
        <v>31989</v>
      </c>
      <c r="M30" s="16">
        <v>306687</v>
      </c>
      <c r="N30" s="16">
        <v>9660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s="42" customFormat="1" ht="15" customHeight="1" x14ac:dyDescent="0.25">
      <c r="A31" s="39">
        <v>22</v>
      </c>
      <c r="B31" s="43" t="s">
        <v>25</v>
      </c>
      <c r="C31" s="51">
        <f t="shared" si="0"/>
        <v>1362428</v>
      </c>
      <c r="D31" s="15"/>
      <c r="E31" s="16">
        <v>131661</v>
      </c>
      <c r="F31" s="16">
        <v>154555</v>
      </c>
      <c r="G31" s="16">
        <v>7882</v>
      </c>
      <c r="H31" s="16">
        <v>297549</v>
      </c>
      <c r="I31" s="16">
        <v>0</v>
      </c>
      <c r="J31" s="16">
        <v>188917</v>
      </c>
      <c r="K31" s="16">
        <v>128108</v>
      </c>
      <c r="L31" s="16">
        <v>41889</v>
      </c>
      <c r="M31" s="16">
        <v>399217</v>
      </c>
      <c r="N31" s="16">
        <v>12650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s="42" customFormat="1" ht="15" customHeight="1" x14ac:dyDescent="0.25">
      <c r="A32" s="39">
        <v>23</v>
      </c>
      <c r="B32" s="17" t="s">
        <v>39</v>
      </c>
      <c r="C32" s="51">
        <f t="shared" si="0"/>
        <v>0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s="42" customFormat="1" ht="15" customHeight="1" x14ac:dyDescent="0.25">
      <c r="A33" s="39">
        <v>24</v>
      </c>
      <c r="B33" s="43" t="s">
        <v>24</v>
      </c>
      <c r="C33" s="51">
        <f t="shared" si="0"/>
        <v>131379</v>
      </c>
      <c r="D33" s="15"/>
      <c r="E33" s="16">
        <v>18933</v>
      </c>
      <c r="F33" s="16">
        <v>21517</v>
      </c>
      <c r="G33" s="16">
        <v>1537</v>
      </c>
      <c r="H33" s="16">
        <v>27199</v>
      </c>
      <c r="I33" s="16">
        <v>0</v>
      </c>
      <c r="J33" s="16">
        <v>17337</v>
      </c>
      <c r="K33" s="16">
        <v>18725</v>
      </c>
      <c r="L33" s="16">
        <v>3790</v>
      </c>
      <c r="M33" s="16">
        <v>20415</v>
      </c>
      <c r="N33" s="16">
        <v>1926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s="42" customFormat="1" ht="15" customHeight="1" x14ac:dyDescent="0.25">
      <c r="A34" s="39">
        <v>25</v>
      </c>
      <c r="B34" s="43" t="s">
        <v>23</v>
      </c>
      <c r="C34" s="51">
        <f t="shared" si="0"/>
        <v>145208</v>
      </c>
      <c r="D34" s="15"/>
      <c r="E34" s="16">
        <v>20926</v>
      </c>
      <c r="F34" s="16">
        <v>23782</v>
      </c>
      <c r="G34" s="16">
        <v>1699</v>
      </c>
      <c r="H34" s="16">
        <v>30062</v>
      </c>
      <c r="I34" s="16">
        <v>0</v>
      </c>
      <c r="J34" s="16">
        <v>19162</v>
      </c>
      <c r="K34" s="16">
        <v>20696</v>
      </c>
      <c r="L34" s="16">
        <v>4189</v>
      </c>
      <c r="M34" s="16">
        <v>22564</v>
      </c>
      <c r="N34" s="16">
        <v>2128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s="42" customFormat="1" ht="15" customHeight="1" x14ac:dyDescent="0.25">
      <c r="A35" s="39">
        <v>26</v>
      </c>
      <c r="B35" s="17" t="s">
        <v>40</v>
      </c>
      <c r="C35" s="51">
        <f t="shared" si="0"/>
        <v>0</v>
      </c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25">
      <c r="A36" s="39">
        <v>27</v>
      </c>
      <c r="B36" s="43" t="s">
        <v>0</v>
      </c>
      <c r="C36" s="51">
        <f t="shared" si="0"/>
        <v>27967</v>
      </c>
      <c r="D36" s="15"/>
      <c r="E36" s="16">
        <v>2532</v>
      </c>
      <c r="F36" s="16">
        <v>2877</v>
      </c>
      <c r="G36" s="16">
        <v>206</v>
      </c>
      <c r="H36" s="16">
        <v>8622</v>
      </c>
      <c r="I36" s="16">
        <v>0</v>
      </c>
      <c r="J36" s="16">
        <v>3178</v>
      </c>
      <c r="K36" s="16">
        <v>2509</v>
      </c>
      <c r="L36" s="16">
        <v>855</v>
      </c>
      <c r="M36" s="16">
        <v>6930</v>
      </c>
      <c r="N36" s="16">
        <v>258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25">
      <c r="A37" s="39">
        <v>28</v>
      </c>
      <c r="B37" s="43" t="s">
        <v>1</v>
      </c>
      <c r="C37" s="51">
        <f t="shared" si="0"/>
        <v>119218</v>
      </c>
      <c r="D37" s="15"/>
      <c r="E37" s="16">
        <v>10793</v>
      </c>
      <c r="F37" s="16">
        <v>12266</v>
      </c>
      <c r="G37" s="16">
        <v>876</v>
      </c>
      <c r="H37" s="16">
        <v>36755</v>
      </c>
      <c r="I37" s="16">
        <v>0</v>
      </c>
      <c r="J37" s="16">
        <v>13547</v>
      </c>
      <c r="K37" s="16">
        <v>10695</v>
      </c>
      <c r="L37" s="16">
        <v>3643</v>
      </c>
      <c r="M37" s="16">
        <v>29545</v>
      </c>
      <c r="N37" s="16">
        <v>1098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25">
      <c r="A38" s="39">
        <v>29</v>
      </c>
      <c r="B38" s="17" t="s">
        <v>38</v>
      </c>
      <c r="C38" s="51">
        <f t="shared" si="0"/>
        <v>0</v>
      </c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25">
      <c r="A39" s="39">
        <v>30</v>
      </c>
      <c r="B39" s="43" t="s">
        <v>13</v>
      </c>
      <c r="C39" s="51">
        <f t="shared" si="0"/>
        <v>0</v>
      </c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25">
      <c r="A40" s="39">
        <v>31</v>
      </c>
      <c r="B40" s="17" t="s">
        <v>29</v>
      </c>
      <c r="C40" s="51">
        <f t="shared" si="0"/>
        <v>0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25">
      <c r="A41" s="39">
        <v>32</v>
      </c>
      <c r="B41" s="52" t="s">
        <v>832</v>
      </c>
      <c r="C41" s="54">
        <f t="shared" si="0"/>
        <v>8579673</v>
      </c>
      <c r="D41" s="54">
        <f>SUM(D26:D40)</f>
        <v>0</v>
      </c>
      <c r="E41" s="54">
        <f t="shared" ref="E41" si="11">SUM(E26:E40)</f>
        <v>403073</v>
      </c>
      <c r="F41" s="54">
        <f t="shared" ref="F41:BQ41" si="12">SUM(F26:F40)</f>
        <v>558034</v>
      </c>
      <c r="G41" s="54">
        <f t="shared" si="12"/>
        <v>192273</v>
      </c>
      <c r="H41" s="54">
        <f t="shared" si="12"/>
        <v>2213244</v>
      </c>
      <c r="I41" s="54">
        <f t="shared" si="12"/>
        <v>250428</v>
      </c>
      <c r="J41" s="54">
        <f t="shared" si="12"/>
        <v>1338699</v>
      </c>
      <c r="K41" s="54">
        <f t="shared" si="12"/>
        <v>873305</v>
      </c>
      <c r="L41" s="54">
        <f t="shared" si="12"/>
        <v>382561</v>
      </c>
      <c r="M41" s="54">
        <f t="shared" si="12"/>
        <v>2259318</v>
      </c>
      <c r="N41" s="54">
        <f t="shared" si="12"/>
        <v>108738</v>
      </c>
      <c r="O41" s="54">
        <f t="shared" si="12"/>
        <v>0</v>
      </c>
      <c r="P41" s="54">
        <f t="shared" si="12"/>
        <v>0</v>
      </c>
      <c r="Q41" s="54">
        <f t="shared" si="12"/>
        <v>0</v>
      </c>
      <c r="R41" s="54">
        <f t="shared" si="12"/>
        <v>0</v>
      </c>
      <c r="S41" s="54">
        <f t="shared" si="12"/>
        <v>0</v>
      </c>
      <c r="T41" s="54">
        <f t="shared" si="12"/>
        <v>0</v>
      </c>
      <c r="U41" s="54">
        <f t="shared" si="12"/>
        <v>0</v>
      </c>
      <c r="V41" s="54">
        <f t="shared" si="12"/>
        <v>0</v>
      </c>
      <c r="W41" s="54">
        <f t="shared" si="12"/>
        <v>0</v>
      </c>
      <c r="X41" s="54">
        <f t="shared" si="12"/>
        <v>0</v>
      </c>
      <c r="Y41" s="54">
        <f t="shared" si="12"/>
        <v>0</v>
      </c>
      <c r="Z41" s="54">
        <f t="shared" si="12"/>
        <v>0</v>
      </c>
      <c r="AA41" s="54">
        <f t="shared" si="12"/>
        <v>0</v>
      </c>
      <c r="AB41" s="54">
        <f t="shared" si="12"/>
        <v>0</v>
      </c>
      <c r="AC41" s="54">
        <f t="shared" si="12"/>
        <v>0</v>
      </c>
      <c r="AD41" s="54">
        <f t="shared" si="12"/>
        <v>0</v>
      </c>
      <c r="AE41" s="54">
        <f t="shared" si="12"/>
        <v>0</v>
      </c>
      <c r="AF41" s="54">
        <f t="shared" si="12"/>
        <v>0</v>
      </c>
      <c r="AG41" s="54">
        <f t="shared" si="12"/>
        <v>0</v>
      </c>
      <c r="AH41" s="54">
        <f t="shared" si="12"/>
        <v>0</v>
      </c>
      <c r="AI41" s="54">
        <f t="shared" si="12"/>
        <v>0</v>
      </c>
      <c r="AJ41" s="54">
        <f t="shared" si="12"/>
        <v>0</v>
      </c>
      <c r="AK41" s="54">
        <f t="shared" si="12"/>
        <v>0</v>
      </c>
      <c r="AL41" s="54">
        <f t="shared" si="12"/>
        <v>0</v>
      </c>
      <c r="AM41" s="54">
        <f t="shared" si="12"/>
        <v>0</v>
      </c>
      <c r="AN41" s="54">
        <f t="shared" si="12"/>
        <v>0</v>
      </c>
      <c r="AO41" s="54">
        <f t="shared" si="12"/>
        <v>0</v>
      </c>
      <c r="AP41" s="54">
        <f t="shared" si="12"/>
        <v>0</v>
      </c>
      <c r="AQ41" s="54">
        <f t="shared" si="12"/>
        <v>0</v>
      </c>
      <c r="AR41" s="54">
        <f t="shared" si="12"/>
        <v>0</v>
      </c>
      <c r="AS41" s="54">
        <f t="shared" si="12"/>
        <v>0</v>
      </c>
      <c r="AT41" s="54">
        <f t="shared" si="12"/>
        <v>0</v>
      </c>
      <c r="AU41" s="54">
        <f t="shared" si="12"/>
        <v>0</v>
      </c>
      <c r="AV41" s="54">
        <f t="shared" si="12"/>
        <v>0</v>
      </c>
      <c r="AW41" s="54">
        <f t="shared" si="12"/>
        <v>0</v>
      </c>
      <c r="AX41" s="54">
        <f t="shared" si="12"/>
        <v>0</v>
      </c>
      <c r="AY41" s="54">
        <f t="shared" si="12"/>
        <v>0</v>
      </c>
      <c r="AZ41" s="54">
        <f t="shared" si="12"/>
        <v>0</v>
      </c>
      <c r="BA41" s="54">
        <f t="shared" si="12"/>
        <v>0</v>
      </c>
      <c r="BB41" s="54">
        <f t="shared" si="12"/>
        <v>0</v>
      </c>
      <c r="BC41" s="54">
        <f t="shared" si="12"/>
        <v>0</v>
      </c>
      <c r="BD41" s="54">
        <f t="shared" si="12"/>
        <v>0</v>
      </c>
      <c r="BE41" s="54">
        <f t="shared" si="12"/>
        <v>0</v>
      </c>
      <c r="BF41" s="54">
        <f t="shared" si="12"/>
        <v>0</v>
      </c>
      <c r="BG41" s="54">
        <f t="shared" si="12"/>
        <v>0</v>
      </c>
      <c r="BH41" s="54">
        <f t="shared" si="12"/>
        <v>0</v>
      </c>
      <c r="BI41" s="54">
        <f t="shared" si="12"/>
        <v>0</v>
      </c>
      <c r="BJ41" s="54">
        <f t="shared" si="12"/>
        <v>0</v>
      </c>
      <c r="BK41" s="54">
        <f t="shared" si="12"/>
        <v>0</v>
      </c>
      <c r="BL41" s="54">
        <f t="shared" si="12"/>
        <v>0</v>
      </c>
      <c r="BM41" s="54">
        <f t="shared" si="12"/>
        <v>0</v>
      </c>
      <c r="BN41" s="54">
        <f t="shared" si="12"/>
        <v>0</v>
      </c>
      <c r="BO41" s="54">
        <f t="shared" si="12"/>
        <v>0</v>
      </c>
      <c r="BP41" s="54">
        <f t="shared" si="12"/>
        <v>0</v>
      </c>
      <c r="BQ41" s="54">
        <f t="shared" si="12"/>
        <v>0</v>
      </c>
      <c r="BR41" s="54">
        <f t="shared" ref="BR41:BU41" si="13">SUM(BR26:BR40)</f>
        <v>0</v>
      </c>
      <c r="BS41" s="54">
        <f t="shared" si="13"/>
        <v>0</v>
      </c>
      <c r="BT41" s="54">
        <f t="shared" si="13"/>
        <v>0</v>
      </c>
      <c r="BU41" s="54">
        <f t="shared" si="13"/>
        <v>0</v>
      </c>
      <c r="BV41" s="54">
        <f t="shared" ref="BV41:BW41" si="14">SUM(BV26:BV40)</f>
        <v>0</v>
      </c>
      <c r="BW41" s="54">
        <f t="shared" si="14"/>
        <v>0</v>
      </c>
    </row>
    <row r="42" spans="1:75" ht="15" customHeight="1" x14ac:dyDescent="0.25">
      <c r="A42" s="39">
        <v>33</v>
      </c>
      <c r="B42" s="55" t="s">
        <v>824</v>
      </c>
      <c r="C42" s="47">
        <f t="shared" si="0"/>
        <v>9539921</v>
      </c>
      <c r="D42" s="47">
        <f>D24+D41</f>
        <v>0</v>
      </c>
      <c r="E42" s="47">
        <f t="shared" ref="E42" si="15">E24+E41</f>
        <v>458845</v>
      </c>
      <c r="F42" s="47">
        <f t="shared" ref="F42:BQ42" si="16">F24+F41</f>
        <v>625399</v>
      </c>
      <c r="G42" s="47">
        <f t="shared" si="16"/>
        <v>223165</v>
      </c>
      <c r="H42" s="47">
        <f t="shared" si="16"/>
        <v>2363661</v>
      </c>
      <c r="I42" s="47">
        <f t="shared" si="16"/>
        <v>373888</v>
      </c>
      <c r="J42" s="47">
        <f t="shared" si="16"/>
        <v>1421044</v>
      </c>
      <c r="K42" s="47">
        <f t="shared" si="16"/>
        <v>998911</v>
      </c>
      <c r="L42" s="47">
        <f t="shared" si="16"/>
        <v>429035</v>
      </c>
      <c r="M42" s="47">
        <f t="shared" si="16"/>
        <v>2495624</v>
      </c>
      <c r="N42" s="47">
        <f t="shared" si="16"/>
        <v>150349</v>
      </c>
      <c r="O42" s="47">
        <f t="shared" si="16"/>
        <v>0</v>
      </c>
      <c r="P42" s="47">
        <f t="shared" si="16"/>
        <v>0</v>
      </c>
      <c r="Q42" s="47">
        <f t="shared" si="16"/>
        <v>0</v>
      </c>
      <c r="R42" s="47">
        <f t="shared" si="16"/>
        <v>0</v>
      </c>
      <c r="S42" s="47">
        <f t="shared" si="16"/>
        <v>0</v>
      </c>
      <c r="T42" s="47">
        <f t="shared" si="16"/>
        <v>0</v>
      </c>
      <c r="U42" s="47">
        <f t="shared" si="16"/>
        <v>0</v>
      </c>
      <c r="V42" s="47">
        <f t="shared" si="16"/>
        <v>0</v>
      </c>
      <c r="W42" s="47">
        <f t="shared" si="16"/>
        <v>0</v>
      </c>
      <c r="X42" s="47">
        <f t="shared" si="16"/>
        <v>0</v>
      </c>
      <c r="Y42" s="47">
        <f t="shared" si="16"/>
        <v>0</v>
      </c>
      <c r="Z42" s="47">
        <f t="shared" si="16"/>
        <v>0</v>
      </c>
      <c r="AA42" s="47">
        <f t="shared" si="16"/>
        <v>0</v>
      </c>
      <c r="AB42" s="47">
        <f t="shared" si="16"/>
        <v>0</v>
      </c>
      <c r="AC42" s="47">
        <f t="shared" si="16"/>
        <v>0</v>
      </c>
      <c r="AD42" s="47">
        <f t="shared" si="16"/>
        <v>0</v>
      </c>
      <c r="AE42" s="47">
        <f t="shared" si="16"/>
        <v>0</v>
      </c>
      <c r="AF42" s="47">
        <f t="shared" si="16"/>
        <v>0</v>
      </c>
      <c r="AG42" s="47">
        <f t="shared" si="16"/>
        <v>0</v>
      </c>
      <c r="AH42" s="47">
        <f t="shared" si="16"/>
        <v>0</v>
      </c>
      <c r="AI42" s="47">
        <f t="shared" si="16"/>
        <v>0</v>
      </c>
      <c r="AJ42" s="47">
        <f t="shared" si="16"/>
        <v>0</v>
      </c>
      <c r="AK42" s="47">
        <f t="shared" si="16"/>
        <v>0</v>
      </c>
      <c r="AL42" s="47">
        <f t="shared" si="16"/>
        <v>0</v>
      </c>
      <c r="AM42" s="47">
        <f t="shared" si="16"/>
        <v>0</v>
      </c>
      <c r="AN42" s="47">
        <f t="shared" si="16"/>
        <v>0</v>
      </c>
      <c r="AO42" s="47">
        <f t="shared" si="16"/>
        <v>0</v>
      </c>
      <c r="AP42" s="47">
        <f t="shared" si="16"/>
        <v>0</v>
      </c>
      <c r="AQ42" s="47">
        <f t="shared" si="16"/>
        <v>0</v>
      </c>
      <c r="AR42" s="47">
        <f t="shared" si="16"/>
        <v>0</v>
      </c>
      <c r="AS42" s="47">
        <f t="shared" si="16"/>
        <v>0</v>
      </c>
      <c r="AT42" s="47">
        <f t="shared" si="16"/>
        <v>0</v>
      </c>
      <c r="AU42" s="47">
        <f t="shared" si="16"/>
        <v>0</v>
      </c>
      <c r="AV42" s="47">
        <f t="shared" si="16"/>
        <v>0</v>
      </c>
      <c r="AW42" s="47">
        <f t="shared" si="16"/>
        <v>0</v>
      </c>
      <c r="AX42" s="47">
        <f t="shared" si="16"/>
        <v>0</v>
      </c>
      <c r="AY42" s="47">
        <f t="shared" si="16"/>
        <v>0</v>
      </c>
      <c r="AZ42" s="47">
        <f t="shared" si="16"/>
        <v>0</v>
      </c>
      <c r="BA42" s="47">
        <f t="shared" si="16"/>
        <v>0</v>
      </c>
      <c r="BB42" s="47">
        <f t="shared" si="16"/>
        <v>0</v>
      </c>
      <c r="BC42" s="47">
        <f t="shared" si="16"/>
        <v>0</v>
      </c>
      <c r="BD42" s="47">
        <f t="shared" si="16"/>
        <v>0</v>
      </c>
      <c r="BE42" s="47">
        <f t="shared" si="16"/>
        <v>0</v>
      </c>
      <c r="BF42" s="47">
        <f t="shared" si="16"/>
        <v>0</v>
      </c>
      <c r="BG42" s="47">
        <f t="shared" si="16"/>
        <v>0</v>
      </c>
      <c r="BH42" s="47">
        <f t="shared" si="16"/>
        <v>0</v>
      </c>
      <c r="BI42" s="47">
        <f t="shared" si="16"/>
        <v>0</v>
      </c>
      <c r="BJ42" s="47">
        <f t="shared" si="16"/>
        <v>0</v>
      </c>
      <c r="BK42" s="47">
        <f t="shared" si="16"/>
        <v>0</v>
      </c>
      <c r="BL42" s="47">
        <f t="shared" si="16"/>
        <v>0</v>
      </c>
      <c r="BM42" s="47">
        <f t="shared" si="16"/>
        <v>0</v>
      </c>
      <c r="BN42" s="47">
        <f t="shared" si="16"/>
        <v>0</v>
      </c>
      <c r="BO42" s="47">
        <f t="shared" si="16"/>
        <v>0</v>
      </c>
      <c r="BP42" s="47">
        <f t="shared" si="16"/>
        <v>0</v>
      </c>
      <c r="BQ42" s="47">
        <f t="shared" si="16"/>
        <v>0</v>
      </c>
      <c r="BR42" s="47">
        <f t="shared" ref="BR42:BU42" si="17">BR24+BR41</f>
        <v>0</v>
      </c>
      <c r="BS42" s="47">
        <f t="shared" si="17"/>
        <v>0</v>
      </c>
      <c r="BT42" s="47">
        <f t="shared" si="17"/>
        <v>0</v>
      </c>
      <c r="BU42" s="47">
        <f t="shared" si="17"/>
        <v>0</v>
      </c>
      <c r="BV42" s="47">
        <f t="shared" ref="BV42:BW42" si="18">BV24+BV41</f>
        <v>0</v>
      </c>
      <c r="BW42" s="47">
        <f t="shared" si="18"/>
        <v>0</v>
      </c>
    </row>
    <row r="43" spans="1:75" s="50" customFormat="1" ht="26.25" x14ac:dyDescent="0.25">
      <c r="A43" s="39">
        <v>34</v>
      </c>
      <c r="B43" s="56" t="s">
        <v>825</v>
      </c>
      <c r="C43" s="57">
        <f t="shared" si="0"/>
        <v>18789750</v>
      </c>
      <c r="D43" s="57">
        <f>D17-D42</f>
        <v>0</v>
      </c>
      <c r="E43" s="57">
        <f>E17-E42</f>
        <v>1153428</v>
      </c>
      <c r="F43" s="57">
        <f t="shared" ref="F43:BQ43" si="19">F17-F42</f>
        <v>1336081</v>
      </c>
      <c r="G43" s="57">
        <f t="shared" si="19"/>
        <v>685927</v>
      </c>
      <c r="H43" s="57">
        <f t="shared" si="19"/>
        <v>2295354</v>
      </c>
      <c r="I43" s="57">
        <f t="shared" si="19"/>
        <v>3169097</v>
      </c>
      <c r="J43" s="57">
        <f t="shared" si="19"/>
        <v>1008365</v>
      </c>
      <c r="K43" s="57">
        <f t="shared" si="19"/>
        <v>2649231</v>
      </c>
      <c r="L43" s="57">
        <f t="shared" si="19"/>
        <v>937842</v>
      </c>
      <c r="M43" s="57">
        <f t="shared" si="19"/>
        <v>4433450</v>
      </c>
      <c r="N43" s="57">
        <f t="shared" si="19"/>
        <v>1120975</v>
      </c>
      <c r="O43" s="57">
        <f t="shared" si="19"/>
        <v>0</v>
      </c>
      <c r="P43" s="57">
        <f t="shared" si="19"/>
        <v>0</v>
      </c>
      <c r="Q43" s="57">
        <f t="shared" si="19"/>
        <v>0</v>
      </c>
      <c r="R43" s="57">
        <f t="shared" si="19"/>
        <v>0</v>
      </c>
      <c r="S43" s="57">
        <f t="shared" si="19"/>
        <v>0</v>
      </c>
      <c r="T43" s="57">
        <f t="shared" si="19"/>
        <v>0</v>
      </c>
      <c r="U43" s="57">
        <f t="shared" si="19"/>
        <v>0</v>
      </c>
      <c r="V43" s="57">
        <f t="shared" si="19"/>
        <v>0</v>
      </c>
      <c r="W43" s="57">
        <f t="shared" si="19"/>
        <v>0</v>
      </c>
      <c r="X43" s="57">
        <f t="shared" si="19"/>
        <v>0</v>
      </c>
      <c r="Y43" s="57">
        <f t="shared" si="19"/>
        <v>0</v>
      </c>
      <c r="Z43" s="57">
        <f t="shared" si="19"/>
        <v>0</v>
      </c>
      <c r="AA43" s="57">
        <f t="shared" si="19"/>
        <v>0</v>
      </c>
      <c r="AB43" s="57">
        <f t="shared" si="19"/>
        <v>0</v>
      </c>
      <c r="AC43" s="57">
        <f t="shared" si="19"/>
        <v>0</v>
      </c>
      <c r="AD43" s="57">
        <f t="shared" si="19"/>
        <v>0</v>
      </c>
      <c r="AE43" s="57">
        <f t="shared" si="19"/>
        <v>0</v>
      </c>
      <c r="AF43" s="57">
        <f t="shared" si="19"/>
        <v>0</v>
      </c>
      <c r="AG43" s="57">
        <f t="shared" si="19"/>
        <v>0</v>
      </c>
      <c r="AH43" s="57">
        <f t="shared" si="19"/>
        <v>0</v>
      </c>
      <c r="AI43" s="57">
        <f t="shared" si="19"/>
        <v>0</v>
      </c>
      <c r="AJ43" s="57">
        <f t="shared" si="19"/>
        <v>0</v>
      </c>
      <c r="AK43" s="57">
        <f t="shared" si="19"/>
        <v>0</v>
      </c>
      <c r="AL43" s="57">
        <f t="shared" si="19"/>
        <v>0</v>
      </c>
      <c r="AM43" s="57">
        <f t="shared" si="19"/>
        <v>0</v>
      </c>
      <c r="AN43" s="57">
        <f t="shared" si="19"/>
        <v>0</v>
      </c>
      <c r="AO43" s="57">
        <f t="shared" si="19"/>
        <v>0</v>
      </c>
      <c r="AP43" s="57">
        <f t="shared" si="19"/>
        <v>0</v>
      </c>
      <c r="AQ43" s="57">
        <f t="shared" si="19"/>
        <v>0</v>
      </c>
      <c r="AR43" s="57">
        <f t="shared" si="19"/>
        <v>0</v>
      </c>
      <c r="AS43" s="57">
        <f t="shared" si="19"/>
        <v>0</v>
      </c>
      <c r="AT43" s="57">
        <f t="shared" si="19"/>
        <v>0</v>
      </c>
      <c r="AU43" s="57">
        <f t="shared" si="19"/>
        <v>0</v>
      </c>
      <c r="AV43" s="57">
        <f t="shared" si="19"/>
        <v>0</v>
      </c>
      <c r="AW43" s="57">
        <f t="shared" si="19"/>
        <v>0</v>
      </c>
      <c r="AX43" s="57">
        <f t="shared" si="19"/>
        <v>0</v>
      </c>
      <c r="AY43" s="57">
        <f t="shared" si="19"/>
        <v>0</v>
      </c>
      <c r="AZ43" s="57">
        <f t="shared" si="19"/>
        <v>0</v>
      </c>
      <c r="BA43" s="57">
        <f t="shared" si="19"/>
        <v>0</v>
      </c>
      <c r="BB43" s="57">
        <f t="shared" si="19"/>
        <v>0</v>
      </c>
      <c r="BC43" s="57">
        <f t="shared" si="19"/>
        <v>0</v>
      </c>
      <c r="BD43" s="57">
        <f t="shared" si="19"/>
        <v>0</v>
      </c>
      <c r="BE43" s="57">
        <f t="shared" si="19"/>
        <v>0</v>
      </c>
      <c r="BF43" s="57">
        <f t="shared" si="19"/>
        <v>0</v>
      </c>
      <c r="BG43" s="57">
        <f t="shared" si="19"/>
        <v>0</v>
      </c>
      <c r="BH43" s="57">
        <f t="shared" si="19"/>
        <v>0</v>
      </c>
      <c r="BI43" s="57">
        <f t="shared" si="19"/>
        <v>0</v>
      </c>
      <c r="BJ43" s="57">
        <f t="shared" si="19"/>
        <v>0</v>
      </c>
      <c r="BK43" s="57">
        <f t="shared" si="19"/>
        <v>0</v>
      </c>
      <c r="BL43" s="57">
        <f t="shared" si="19"/>
        <v>0</v>
      </c>
      <c r="BM43" s="57">
        <f t="shared" si="19"/>
        <v>0</v>
      </c>
      <c r="BN43" s="57">
        <f t="shared" si="19"/>
        <v>0</v>
      </c>
      <c r="BO43" s="57">
        <f t="shared" si="19"/>
        <v>0</v>
      </c>
      <c r="BP43" s="57">
        <f t="shared" si="19"/>
        <v>0</v>
      </c>
      <c r="BQ43" s="57">
        <f t="shared" si="19"/>
        <v>0</v>
      </c>
      <c r="BR43" s="57">
        <f t="shared" ref="BR43:BU43" si="20">BR17-BR42</f>
        <v>0</v>
      </c>
      <c r="BS43" s="57">
        <f t="shared" si="20"/>
        <v>0</v>
      </c>
      <c r="BT43" s="57">
        <f t="shared" si="20"/>
        <v>0</v>
      </c>
      <c r="BU43" s="57">
        <f t="shared" si="20"/>
        <v>0</v>
      </c>
      <c r="BV43" s="57">
        <f t="shared" ref="BV43:BW43" si="21">BV17-BV42</f>
        <v>0</v>
      </c>
      <c r="BW43" s="57">
        <f t="shared" si="21"/>
        <v>0</v>
      </c>
    </row>
    <row r="44" spans="1:75" ht="15" customHeight="1" x14ac:dyDescent="0.25">
      <c r="A44" s="39">
        <v>35</v>
      </c>
      <c r="B44" s="48" t="s">
        <v>30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</row>
    <row r="45" spans="1:75" ht="15" customHeight="1" x14ac:dyDescent="0.25">
      <c r="A45" s="39">
        <v>36</v>
      </c>
      <c r="B45" s="43" t="s">
        <v>16</v>
      </c>
      <c r="C45" s="44">
        <f t="shared" si="0"/>
        <v>8600521</v>
      </c>
      <c r="D45" s="13"/>
      <c r="E45" s="13">
        <v>536644</v>
      </c>
      <c r="F45" s="13">
        <v>256701</v>
      </c>
      <c r="G45" s="13">
        <v>1086783</v>
      </c>
      <c r="H45" s="13">
        <v>1477618</v>
      </c>
      <c r="I45" s="13">
        <v>0</v>
      </c>
      <c r="J45" s="13">
        <v>1656343</v>
      </c>
      <c r="K45" s="13">
        <v>2174914</v>
      </c>
      <c r="L45" s="13">
        <v>434058</v>
      </c>
      <c r="M45" s="13">
        <v>0</v>
      </c>
      <c r="N45" s="13">
        <v>977460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15" customHeight="1" x14ac:dyDescent="0.25">
      <c r="A46" s="39">
        <v>37</v>
      </c>
      <c r="B46" s="43" t="s">
        <v>35</v>
      </c>
      <c r="C46" s="44">
        <f t="shared" si="0"/>
        <v>616100</v>
      </c>
      <c r="D46" s="13"/>
      <c r="E46" s="13">
        <v>75000</v>
      </c>
      <c r="F46" s="13">
        <v>0</v>
      </c>
      <c r="G46" s="13">
        <v>125000</v>
      </c>
      <c r="H46" s="13">
        <v>191000</v>
      </c>
      <c r="I46" s="13">
        <v>0</v>
      </c>
      <c r="J46" s="13">
        <v>75000</v>
      </c>
      <c r="K46" s="13">
        <v>10000</v>
      </c>
      <c r="L46" s="13">
        <v>125000</v>
      </c>
      <c r="M46" s="13">
        <v>0</v>
      </c>
      <c r="N46" s="13">
        <v>15100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 ht="15" customHeight="1" x14ac:dyDescent="0.25">
      <c r="A47" s="39">
        <v>38</v>
      </c>
      <c r="B47" s="43" t="s">
        <v>820</v>
      </c>
      <c r="C47" s="44">
        <f t="shared" si="0"/>
        <v>-3233428</v>
      </c>
      <c r="D47" s="13"/>
      <c r="E47" s="13">
        <v>-1120</v>
      </c>
      <c r="F47" s="13">
        <v>-79053</v>
      </c>
      <c r="G47" s="13">
        <v>-34106</v>
      </c>
      <c r="H47" s="13">
        <v>-1382060</v>
      </c>
      <c r="I47" s="13">
        <v>0</v>
      </c>
      <c r="J47" s="13">
        <v>-1731343</v>
      </c>
      <c r="K47" s="13">
        <v>0</v>
      </c>
      <c r="L47" s="13">
        <v>-5746</v>
      </c>
      <c r="M47" s="13">
        <v>0</v>
      </c>
      <c r="N47" s="13">
        <v>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 s="50" customFormat="1" ht="15" customHeight="1" x14ac:dyDescent="0.25">
      <c r="A48" s="39">
        <v>39</v>
      </c>
      <c r="B48" s="58" t="s">
        <v>826</v>
      </c>
      <c r="C48" s="59">
        <f t="shared" si="0"/>
        <v>5983193</v>
      </c>
      <c r="D48" s="59">
        <f>SUM(D45:D47)</f>
        <v>0</v>
      </c>
      <c r="E48" s="59">
        <f t="shared" ref="E48" si="22">SUM(E45:E47)</f>
        <v>610524</v>
      </c>
      <c r="F48" s="59">
        <f t="shared" ref="F48:BQ48" si="23">SUM(F45:F47)</f>
        <v>177648</v>
      </c>
      <c r="G48" s="59">
        <f t="shared" si="23"/>
        <v>1177677</v>
      </c>
      <c r="H48" s="59">
        <f t="shared" si="23"/>
        <v>286558</v>
      </c>
      <c r="I48" s="59">
        <f t="shared" si="23"/>
        <v>0</v>
      </c>
      <c r="J48" s="59">
        <f t="shared" si="23"/>
        <v>0</v>
      </c>
      <c r="K48" s="59">
        <f t="shared" si="23"/>
        <v>2184914</v>
      </c>
      <c r="L48" s="59">
        <f t="shared" si="23"/>
        <v>553312</v>
      </c>
      <c r="M48" s="59">
        <f t="shared" si="23"/>
        <v>0</v>
      </c>
      <c r="N48" s="59">
        <f t="shared" si="23"/>
        <v>992560</v>
      </c>
      <c r="O48" s="59">
        <f t="shared" si="23"/>
        <v>0</v>
      </c>
      <c r="P48" s="59">
        <f t="shared" si="23"/>
        <v>0</v>
      </c>
      <c r="Q48" s="59">
        <f t="shared" si="23"/>
        <v>0</v>
      </c>
      <c r="R48" s="59">
        <f t="shared" si="23"/>
        <v>0</v>
      </c>
      <c r="S48" s="59">
        <f t="shared" si="23"/>
        <v>0</v>
      </c>
      <c r="T48" s="59">
        <f t="shared" si="23"/>
        <v>0</v>
      </c>
      <c r="U48" s="59">
        <f t="shared" si="23"/>
        <v>0</v>
      </c>
      <c r="V48" s="59">
        <f t="shared" si="23"/>
        <v>0</v>
      </c>
      <c r="W48" s="59">
        <f t="shared" si="23"/>
        <v>0</v>
      </c>
      <c r="X48" s="59">
        <f t="shared" si="23"/>
        <v>0</v>
      </c>
      <c r="Y48" s="59">
        <f t="shared" si="23"/>
        <v>0</v>
      </c>
      <c r="Z48" s="59">
        <f t="shared" si="23"/>
        <v>0</v>
      </c>
      <c r="AA48" s="59">
        <f t="shared" si="23"/>
        <v>0</v>
      </c>
      <c r="AB48" s="59">
        <f t="shared" si="23"/>
        <v>0</v>
      </c>
      <c r="AC48" s="59">
        <f t="shared" si="23"/>
        <v>0</v>
      </c>
      <c r="AD48" s="59">
        <f t="shared" si="23"/>
        <v>0</v>
      </c>
      <c r="AE48" s="59">
        <f t="shared" si="23"/>
        <v>0</v>
      </c>
      <c r="AF48" s="59">
        <f t="shared" si="23"/>
        <v>0</v>
      </c>
      <c r="AG48" s="59">
        <f t="shared" si="23"/>
        <v>0</v>
      </c>
      <c r="AH48" s="59">
        <f t="shared" si="23"/>
        <v>0</v>
      </c>
      <c r="AI48" s="59">
        <f t="shared" si="23"/>
        <v>0</v>
      </c>
      <c r="AJ48" s="59">
        <f t="shared" si="23"/>
        <v>0</v>
      </c>
      <c r="AK48" s="59">
        <f t="shared" si="23"/>
        <v>0</v>
      </c>
      <c r="AL48" s="59">
        <f t="shared" si="23"/>
        <v>0</v>
      </c>
      <c r="AM48" s="59">
        <f t="shared" si="23"/>
        <v>0</v>
      </c>
      <c r="AN48" s="59">
        <f t="shared" si="23"/>
        <v>0</v>
      </c>
      <c r="AO48" s="59">
        <f t="shared" si="23"/>
        <v>0</v>
      </c>
      <c r="AP48" s="59">
        <f t="shared" si="23"/>
        <v>0</v>
      </c>
      <c r="AQ48" s="59">
        <f t="shared" si="23"/>
        <v>0</v>
      </c>
      <c r="AR48" s="59">
        <f t="shared" si="23"/>
        <v>0</v>
      </c>
      <c r="AS48" s="59">
        <f t="shared" si="23"/>
        <v>0</v>
      </c>
      <c r="AT48" s="59">
        <f t="shared" si="23"/>
        <v>0</v>
      </c>
      <c r="AU48" s="59">
        <f t="shared" si="23"/>
        <v>0</v>
      </c>
      <c r="AV48" s="59">
        <f t="shared" si="23"/>
        <v>0</v>
      </c>
      <c r="AW48" s="59">
        <f t="shared" si="23"/>
        <v>0</v>
      </c>
      <c r="AX48" s="59">
        <f t="shared" si="23"/>
        <v>0</v>
      </c>
      <c r="AY48" s="59">
        <f t="shared" si="23"/>
        <v>0</v>
      </c>
      <c r="AZ48" s="59">
        <f t="shared" si="23"/>
        <v>0</v>
      </c>
      <c r="BA48" s="59">
        <f t="shared" si="23"/>
        <v>0</v>
      </c>
      <c r="BB48" s="59">
        <f t="shared" si="23"/>
        <v>0</v>
      </c>
      <c r="BC48" s="59">
        <f t="shared" si="23"/>
        <v>0</v>
      </c>
      <c r="BD48" s="59">
        <f t="shared" si="23"/>
        <v>0</v>
      </c>
      <c r="BE48" s="59">
        <f t="shared" si="23"/>
        <v>0</v>
      </c>
      <c r="BF48" s="59">
        <f t="shared" si="23"/>
        <v>0</v>
      </c>
      <c r="BG48" s="59">
        <f t="shared" si="23"/>
        <v>0</v>
      </c>
      <c r="BH48" s="59">
        <f t="shared" si="23"/>
        <v>0</v>
      </c>
      <c r="BI48" s="59">
        <f t="shared" si="23"/>
        <v>0</v>
      </c>
      <c r="BJ48" s="59">
        <f t="shared" si="23"/>
        <v>0</v>
      </c>
      <c r="BK48" s="59">
        <f t="shared" si="23"/>
        <v>0</v>
      </c>
      <c r="BL48" s="59">
        <f t="shared" si="23"/>
        <v>0</v>
      </c>
      <c r="BM48" s="59">
        <f t="shared" si="23"/>
        <v>0</v>
      </c>
      <c r="BN48" s="59">
        <f t="shared" si="23"/>
        <v>0</v>
      </c>
      <c r="BO48" s="59">
        <f t="shared" si="23"/>
        <v>0</v>
      </c>
      <c r="BP48" s="59">
        <f t="shared" si="23"/>
        <v>0</v>
      </c>
      <c r="BQ48" s="59">
        <f t="shared" si="23"/>
        <v>0</v>
      </c>
      <c r="BR48" s="59">
        <f t="shared" ref="BR48:BU48" si="24">SUM(BR45:BR47)</f>
        <v>0</v>
      </c>
      <c r="BS48" s="59">
        <f t="shared" si="24"/>
        <v>0</v>
      </c>
      <c r="BT48" s="59">
        <f t="shared" si="24"/>
        <v>0</v>
      </c>
      <c r="BU48" s="59">
        <f t="shared" si="24"/>
        <v>0</v>
      </c>
      <c r="BV48" s="59">
        <f t="shared" ref="BV48:BW48" si="25">SUM(BV45:BV47)</f>
        <v>0</v>
      </c>
      <c r="BW48" s="59">
        <f t="shared" si="25"/>
        <v>0</v>
      </c>
    </row>
    <row r="49" spans="1:75" s="42" customFormat="1" ht="15" customHeight="1" x14ac:dyDescent="0.25">
      <c r="A49" s="39">
        <v>40</v>
      </c>
      <c r="B49" s="48" t="s">
        <v>17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</row>
    <row r="50" spans="1:75" s="42" customFormat="1" ht="15" customHeight="1" x14ac:dyDescent="0.25">
      <c r="A50" s="39">
        <v>41</v>
      </c>
      <c r="B50" s="43" t="s">
        <v>16</v>
      </c>
      <c r="C50" s="44">
        <f t="shared" si="0"/>
        <v>4950343</v>
      </c>
      <c r="D50" s="13"/>
      <c r="E50" s="13">
        <v>535524</v>
      </c>
      <c r="F50" s="13">
        <v>177648</v>
      </c>
      <c r="G50" s="13">
        <v>560927</v>
      </c>
      <c r="H50" s="13">
        <v>95558</v>
      </c>
      <c r="I50" s="13">
        <v>0</v>
      </c>
      <c r="J50" s="13">
        <v>0</v>
      </c>
      <c r="K50" s="13">
        <v>2174914</v>
      </c>
      <c r="L50" s="13">
        <v>428312</v>
      </c>
      <c r="M50" s="13">
        <v>0</v>
      </c>
      <c r="N50" s="13">
        <v>977460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 s="42" customFormat="1" ht="15" customHeight="1" x14ac:dyDescent="0.25">
      <c r="A51" s="39">
        <v>42</v>
      </c>
      <c r="B51" s="43" t="s">
        <v>35</v>
      </c>
      <c r="C51" s="44">
        <f t="shared" si="0"/>
        <v>541100</v>
      </c>
      <c r="D51" s="13"/>
      <c r="E51" s="13">
        <v>75000</v>
      </c>
      <c r="F51" s="13">
        <v>0</v>
      </c>
      <c r="G51" s="13">
        <v>125000</v>
      </c>
      <c r="H51" s="13">
        <v>191000</v>
      </c>
      <c r="I51" s="13">
        <v>0</v>
      </c>
      <c r="J51" s="13">
        <v>0</v>
      </c>
      <c r="K51" s="13">
        <v>10000</v>
      </c>
      <c r="L51" s="13">
        <v>125000</v>
      </c>
      <c r="M51" s="13">
        <v>0</v>
      </c>
      <c r="N51" s="13">
        <v>15100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s="42" customFormat="1" ht="40.5" x14ac:dyDescent="0.25">
      <c r="A52" s="39">
        <v>43</v>
      </c>
      <c r="B52" s="60" t="s">
        <v>827</v>
      </c>
      <c r="C52" s="61">
        <f t="shared" si="0"/>
        <v>491750</v>
      </c>
      <c r="D52" s="62">
        <f>D48-D53</f>
        <v>0</v>
      </c>
      <c r="E52" s="62">
        <f t="shared" ref="E52:BP52" si="26">E48-E53</f>
        <v>0</v>
      </c>
      <c r="F52" s="62">
        <f t="shared" si="26"/>
        <v>0</v>
      </c>
      <c r="G52" s="62">
        <f t="shared" si="26"/>
        <v>491750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62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62">
        <f t="shared" si="26"/>
        <v>0</v>
      </c>
      <c r="AK52" s="62">
        <f t="shared" si="26"/>
        <v>0</v>
      </c>
      <c r="AL52" s="62">
        <f t="shared" si="26"/>
        <v>0</v>
      </c>
      <c r="AM52" s="62">
        <f t="shared" si="26"/>
        <v>0</v>
      </c>
      <c r="AN52" s="62">
        <f t="shared" si="26"/>
        <v>0</v>
      </c>
      <c r="AO52" s="62">
        <f t="shared" si="26"/>
        <v>0</v>
      </c>
      <c r="AP52" s="62">
        <f t="shared" si="26"/>
        <v>0</v>
      </c>
      <c r="AQ52" s="62">
        <f t="shared" si="26"/>
        <v>0</v>
      </c>
      <c r="AR52" s="62">
        <f t="shared" si="26"/>
        <v>0</v>
      </c>
      <c r="AS52" s="62">
        <f t="shared" si="26"/>
        <v>0</v>
      </c>
      <c r="AT52" s="62">
        <f t="shared" si="26"/>
        <v>0</v>
      </c>
      <c r="AU52" s="62">
        <f t="shared" si="26"/>
        <v>0</v>
      </c>
      <c r="AV52" s="62">
        <f t="shared" si="26"/>
        <v>0</v>
      </c>
      <c r="AW52" s="62">
        <f t="shared" si="26"/>
        <v>0</v>
      </c>
      <c r="AX52" s="62">
        <f t="shared" si="26"/>
        <v>0</v>
      </c>
      <c r="AY52" s="62">
        <f t="shared" si="26"/>
        <v>0</v>
      </c>
      <c r="AZ52" s="62">
        <f t="shared" si="26"/>
        <v>0</v>
      </c>
      <c r="BA52" s="62">
        <f t="shared" si="26"/>
        <v>0</v>
      </c>
      <c r="BB52" s="62">
        <f t="shared" si="26"/>
        <v>0</v>
      </c>
      <c r="BC52" s="62">
        <f t="shared" si="26"/>
        <v>0</v>
      </c>
      <c r="BD52" s="62">
        <f t="shared" si="26"/>
        <v>0</v>
      </c>
      <c r="BE52" s="62">
        <f t="shared" si="26"/>
        <v>0</v>
      </c>
      <c r="BF52" s="62">
        <f t="shared" si="26"/>
        <v>0</v>
      </c>
      <c r="BG52" s="62">
        <f t="shared" si="26"/>
        <v>0</v>
      </c>
      <c r="BH52" s="62">
        <f t="shared" si="26"/>
        <v>0</v>
      </c>
      <c r="BI52" s="62">
        <f t="shared" si="26"/>
        <v>0</v>
      </c>
      <c r="BJ52" s="62">
        <f t="shared" si="26"/>
        <v>0</v>
      </c>
      <c r="BK52" s="62">
        <f t="shared" si="26"/>
        <v>0</v>
      </c>
      <c r="BL52" s="62">
        <f t="shared" si="26"/>
        <v>0</v>
      </c>
      <c r="BM52" s="62">
        <f t="shared" si="26"/>
        <v>0</v>
      </c>
      <c r="BN52" s="62">
        <f t="shared" si="26"/>
        <v>0</v>
      </c>
      <c r="BO52" s="62">
        <f t="shared" si="26"/>
        <v>0</v>
      </c>
      <c r="BP52" s="62">
        <f t="shared" si="26"/>
        <v>0</v>
      </c>
      <c r="BQ52" s="62">
        <f t="shared" ref="BQ52:BW52" si="27">BQ48-BQ53</f>
        <v>0</v>
      </c>
      <c r="BR52" s="62">
        <f t="shared" si="27"/>
        <v>0</v>
      </c>
      <c r="BS52" s="62">
        <f t="shared" si="27"/>
        <v>0</v>
      </c>
      <c r="BT52" s="62">
        <f t="shared" si="27"/>
        <v>0</v>
      </c>
      <c r="BU52" s="62">
        <f t="shared" si="27"/>
        <v>0</v>
      </c>
      <c r="BV52" s="62">
        <f t="shared" si="27"/>
        <v>0</v>
      </c>
      <c r="BW52" s="62">
        <f t="shared" si="27"/>
        <v>0</v>
      </c>
    </row>
    <row r="53" spans="1:75" ht="15" customHeight="1" x14ac:dyDescent="0.25">
      <c r="A53" s="39">
        <v>44</v>
      </c>
      <c r="B53" s="63" t="s">
        <v>828</v>
      </c>
      <c r="C53" s="57">
        <f t="shared" si="0"/>
        <v>5491443</v>
      </c>
      <c r="D53" s="57">
        <f>SUM(D50:D51)</f>
        <v>0</v>
      </c>
      <c r="E53" s="57">
        <f t="shared" ref="E53" si="28">SUM(E50:E51)</f>
        <v>610524</v>
      </c>
      <c r="F53" s="57">
        <f t="shared" ref="F53:BQ53" si="29">SUM(F50:F51)</f>
        <v>177648</v>
      </c>
      <c r="G53" s="57">
        <f t="shared" si="29"/>
        <v>685927</v>
      </c>
      <c r="H53" s="57">
        <f t="shared" si="29"/>
        <v>286558</v>
      </c>
      <c r="I53" s="57">
        <f t="shared" si="29"/>
        <v>0</v>
      </c>
      <c r="J53" s="57">
        <f t="shared" si="29"/>
        <v>0</v>
      </c>
      <c r="K53" s="57">
        <f t="shared" si="29"/>
        <v>2184914</v>
      </c>
      <c r="L53" s="57">
        <f t="shared" si="29"/>
        <v>553312</v>
      </c>
      <c r="M53" s="57">
        <f t="shared" si="29"/>
        <v>0</v>
      </c>
      <c r="N53" s="57">
        <f t="shared" si="29"/>
        <v>992560</v>
      </c>
      <c r="O53" s="57">
        <f t="shared" si="29"/>
        <v>0</v>
      </c>
      <c r="P53" s="57">
        <f t="shared" si="29"/>
        <v>0</v>
      </c>
      <c r="Q53" s="57">
        <f t="shared" si="29"/>
        <v>0</v>
      </c>
      <c r="R53" s="57">
        <f t="shared" si="29"/>
        <v>0</v>
      </c>
      <c r="S53" s="57">
        <f t="shared" si="29"/>
        <v>0</v>
      </c>
      <c r="T53" s="57">
        <f t="shared" si="29"/>
        <v>0</v>
      </c>
      <c r="U53" s="57">
        <f t="shared" si="29"/>
        <v>0</v>
      </c>
      <c r="V53" s="57">
        <f t="shared" si="29"/>
        <v>0</v>
      </c>
      <c r="W53" s="57">
        <f t="shared" si="29"/>
        <v>0</v>
      </c>
      <c r="X53" s="57">
        <f t="shared" si="29"/>
        <v>0</v>
      </c>
      <c r="Y53" s="57">
        <f t="shared" si="29"/>
        <v>0</v>
      </c>
      <c r="Z53" s="57">
        <f t="shared" si="29"/>
        <v>0</v>
      </c>
      <c r="AA53" s="57">
        <f t="shared" si="29"/>
        <v>0</v>
      </c>
      <c r="AB53" s="57">
        <f t="shared" si="29"/>
        <v>0</v>
      </c>
      <c r="AC53" s="57">
        <f t="shared" si="29"/>
        <v>0</v>
      </c>
      <c r="AD53" s="57">
        <f t="shared" si="29"/>
        <v>0</v>
      </c>
      <c r="AE53" s="57">
        <f t="shared" si="29"/>
        <v>0</v>
      </c>
      <c r="AF53" s="57">
        <f t="shared" si="29"/>
        <v>0</v>
      </c>
      <c r="AG53" s="57">
        <f t="shared" si="29"/>
        <v>0</v>
      </c>
      <c r="AH53" s="57">
        <f t="shared" si="29"/>
        <v>0</v>
      </c>
      <c r="AI53" s="57">
        <f t="shared" si="29"/>
        <v>0</v>
      </c>
      <c r="AJ53" s="57">
        <f t="shared" si="29"/>
        <v>0</v>
      </c>
      <c r="AK53" s="57">
        <f t="shared" si="29"/>
        <v>0</v>
      </c>
      <c r="AL53" s="57">
        <f t="shared" si="29"/>
        <v>0</v>
      </c>
      <c r="AM53" s="57">
        <f t="shared" si="29"/>
        <v>0</v>
      </c>
      <c r="AN53" s="57">
        <f t="shared" si="29"/>
        <v>0</v>
      </c>
      <c r="AO53" s="57">
        <f t="shared" si="29"/>
        <v>0</v>
      </c>
      <c r="AP53" s="57">
        <f t="shared" si="29"/>
        <v>0</v>
      </c>
      <c r="AQ53" s="57">
        <f t="shared" si="29"/>
        <v>0</v>
      </c>
      <c r="AR53" s="57">
        <f t="shared" si="29"/>
        <v>0</v>
      </c>
      <c r="AS53" s="57">
        <f t="shared" si="29"/>
        <v>0</v>
      </c>
      <c r="AT53" s="57">
        <f t="shared" si="29"/>
        <v>0</v>
      </c>
      <c r="AU53" s="57">
        <f t="shared" si="29"/>
        <v>0</v>
      </c>
      <c r="AV53" s="57">
        <f t="shared" si="29"/>
        <v>0</v>
      </c>
      <c r="AW53" s="57">
        <f t="shared" si="29"/>
        <v>0</v>
      </c>
      <c r="AX53" s="57">
        <f t="shared" si="29"/>
        <v>0</v>
      </c>
      <c r="AY53" s="57">
        <f t="shared" si="29"/>
        <v>0</v>
      </c>
      <c r="AZ53" s="57">
        <f t="shared" si="29"/>
        <v>0</v>
      </c>
      <c r="BA53" s="57">
        <f t="shared" si="29"/>
        <v>0</v>
      </c>
      <c r="BB53" s="57">
        <f t="shared" si="29"/>
        <v>0</v>
      </c>
      <c r="BC53" s="57">
        <f t="shared" si="29"/>
        <v>0</v>
      </c>
      <c r="BD53" s="57">
        <f t="shared" si="29"/>
        <v>0</v>
      </c>
      <c r="BE53" s="57">
        <f t="shared" si="29"/>
        <v>0</v>
      </c>
      <c r="BF53" s="57">
        <f t="shared" si="29"/>
        <v>0</v>
      </c>
      <c r="BG53" s="57">
        <f t="shared" si="29"/>
        <v>0</v>
      </c>
      <c r="BH53" s="57">
        <f t="shared" si="29"/>
        <v>0</v>
      </c>
      <c r="BI53" s="57">
        <f t="shared" si="29"/>
        <v>0</v>
      </c>
      <c r="BJ53" s="57">
        <f t="shared" si="29"/>
        <v>0</v>
      </c>
      <c r="BK53" s="57">
        <f t="shared" si="29"/>
        <v>0</v>
      </c>
      <c r="BL53" s="57">
        <f t="shared" si="29"/>
        <v>0</v>
      </c>
      <c r="BM53" s="57">
        <f t="shared" si="29"/>
        <v>0</v>
      </c>
      <c r="BN53" s="57">
        <f t="shared" si="29"/>
        <v>0</v>
      </c>
      <c r="BO53" s="57">
        <f t="shared" si="29"/>
        <v>0</v>
      </c>
      <c r="BP53" s="57">
        <f t="shared" si="29"/>
        <v>0</v>
      </c>
      <c r="BQ53" s="57">
        <f t="shared" si="29"/>
        <v>0</v>
      </c>
      <c r="BR53" s="57">
        <f t="shared" ref="BR53:BU53" si="30">SUM(BR50:BR51)</f>
        <v>0</v>
      </c>
      <c r="BS53" s="57">
        <f t="shared" si="30"/>
        <v>0</v>
      </c>
      <c r="BT53" s="57">
        <f t="shared" si="30"/>
        <v>0</v>
      </c>
      <c r="BU53" s="57">
        <f t="shared" si="30"/>
        <v>0</v>
      </c>
      <c r="BV53" s="57">
        <f t="shared" ref="BV53:BW53" si="31">SUM(BV50:BV51)</f>
        <v>0</v>
      </c>
      <c r="BW53" s="57">
        <f t="shared" si="31"/>
        <v>0</v>
      </c>
    </row>
    <row r="54" spans="1:75" ht="27.6" customHeight="1" x14ac:dyDescent="0.25">
      <c r="A54" s="39">
        <v>45</v>
      </c>
      <c r="B54" s="43" t="s">
        <v>831</v>
      </c>
      <c r="C54" s="51">
        <f t="shared" si="0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 ht="15" customHeight="1" x14ac:dyDescent="0.25">
      <c r="A55" s="39">
        <v>46</v>
      </c>
      <c r="B55" s="134" t="s">
        <v>29</v>
      </c>
      <c r="C55" s="51">
        <f t="shared" si="0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 ht="15" customHeight="1" x14ac:dyDescent="0.25">
      <c r="A56" s="39">
        <v>47</v>
      </c>
      <c r="B56" s="17" t="s">
        <v>29</v>
      </c>
      <c r="C56" s="51">
        <f t="shared" si="0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 ht="26.25" x14ac:dyDescent="0.25">
      <c r="A57" s="39">
        <v>48</v>
      </c>
      <c r="B57" s="64" t="s">
        <v>837</v>
      </c>
      <c r="C57" s="65">
        <f t="shared" si="0"/>
        <v>13298307</v>
      </c>
      <c r="D57" s="65">
        <f>D43-D53-D54-D55-D56</f>
        <v>0</v>
      </c>
      <c r="E57" s="65">
        <f t="shared" ref="E57:BP57" si="32">E43-E53-E54-E55-E56</f>
        <v>542904</v>
      </c>
      <c r="F57" s="65">
        <f t="shared" si="32"/>
        <v>1158433</v>
      </c>
      <c r="G57" s="65">
        <f t="shared" si="32"/>
        <v>0</v>
      </c>
      <c r="H57" s="65">
        <f t="shared" si="32"/>
        <v>2008796</v>
      </c>
      <c r="I57" s="65">
        <f t="shared" si="32"/>
        <v>3169097</v>
      </c>
      <c r="J57" s="65">
        <f t="shared" si="32"/>
        <v>1008365</v>
      </c>
      <c r="K57" s="65">
        <f t="shared" si="32"/>
        <v>464317</v>
      </c>
      <c r="L57" s="65">
        <f t="shared" si="32"/>
        <v>384530</v>
      </c>
      <c r="M57" s="65">
        <f t="shared" si="32"/>
        <v>4433450</v>
      </c>
      <c r="N57" s="65">
        <f t="shared" si="32"/>
        <v>128415</v>
      </c>
      <c r="O57" s="65">
        <f t="shared" si="32"/>
        <v>0</v>
      </c>
      <c r="P57" s="65">
        <f t="shared" si="32"/>
        <v>0</v>
      </c>
      <c r="Q57" s="65">
        <f t="shared" si="32"/>
        <v>0</v>
      </c>
      <c r="R57" s="65">
        <f t="shared" si="32"/>
        <v>0</v>
      </c>
      <c r="S57" s="65">
        <f t="shared" si="32"/>
        <v>0</v>
      </c>
      <c r="T57" s="65">
        <f t="shared" si="32"/>
        <v>0</v>
      </c>
      <c r="U57" s="65">
        <f t="shared" si="32"/>
        <v>0</v>
      </c>
      <c r="V57" s="65">
        <f t="shared" si="32"/>
        <v>0</v>
      </c>
      <c r="W57" s="65">
        <f t="shared" si="32"/>
        <v>0</v>
      </c>
      <c r="X57" s="65">
        <f t="shared" si="32"/>
        <v>0</v>
      </c>
      <c r="Y57" s="65">
        <f t="shared" si="32"/>
        <v>0</v>
      </c>
      <c r="Z57" s="65">
        <f t="shared" si="32"/>
        <v>0</v>
      </c>
      <c r="AA57" s="65">
        <f t="shared" si="32"/>
        <v>0</v>
      </c>
      <c r="AB57" s="65">
        <f t="shared" si="32"/>
        <v>0</v>
      </c>
      <c r="AC57" s="65">
        <f t="shared" si="32"/>
        <v>0</v>
      </c>
      <c r="AD57" s="65">
        <f t="shared" si="32"/>
        <v>0</v>
      </c>
      <c r="AE57" s="65">
        <f t="shared" si="32"/>
        <v>0</v>
      </c>
      <c r="AF57" s="65">
        <f t="shared" si="32"/>
        <v>0</v>
      </c>
      <c r="AG57" s="65">
        <f t="shared" si="32"/>
        <v>0</v>
      </c>
      <c r="AH57" s="65">
        <f t="shared" si="32"/>
        <v>0</v>
      </c>
      <c r="AI57" s="65">
        <f t="shared" si="32"/>
        <v>0</v>
      </c>
      <c r="AJ57" s="65">
        <f t="shared" si="32"/>
        <v>0</v>
      </c>
      <c r="AK57" s="65">
        <f t="shared" si="32"/>
        <v>0</v>
      </c>
      <c r="AL57" s="65">
        <f t="shared" si="32"/>
        <v>0</v>
      </c>
      <c r="AM57" s="65">
        <f t="shared" si="32"/>
        <v>0</v>
      </c>
      <c r="AN57" s="65">
        <f t="shared" si="32"/>
        <v>0</v>
      </c>
      <c r="AO57" s="65">
        <f t="shared" si="32"/>
        <v>0</v>
      </c>
      <c r="AP57" s="65">
        <f t="shared" si="32"/>
        <v>0</v>
      </c>
      <c r="AQ57" s="65">
        <f t="shared" si="32"/>
        <v>0</v>
      </c>
      <c r="AR57" s="65">
        <f t="shared" si="32"/>
        <v>0</v>
      </c>
      <c r="AS57" s="65">
        <f t="shared" si="32"/>
        <v>0</v>
      </c>
      <c r="AT57" s="65">
        <f t="shared" si="32"/>
        <v>0</v>
      </c>
      <c r="AU57" s="65">
        <f t="shared" si="32"/>
        <v>0</v>
      </c>
      <c r="AV57" s="65">
        <f t="shared" si="32"/>
        <v>0</v>
      </c>
      <c r="AW57" s="65">
        <f t="shared" si="32"/>
        <v>0</v>
      </c>
      <c r="AX57" s="65">
        <f t="shared" si="32"/>
        <v>0</v>
      </c>
      <c r="AY57" s="65">
        <f t="shared" si="32"/>
        <v>0</v>
      </c>
      <c r="AZ57" s="65">
        <f t="shared" si="32"/>
        <v>0</v>
      </c>
      <c r="BA57" s="65">
        <f t="shared" si="32"/>
        <v>0</v>
      </c>
      <c r="BB57" s="65">
        <f t="shared" si="32"/>
        <v>0</v>
      </c>
      <c r="BC57" s="65">
        <f t="shared" si="32"/>
        <v>0</v>
      </c>
      <c r="BD57" s="65">
        <f t="shared" si="32"/>
        <v>0</v>
      </c>
      <c r="BE57" s="65">
        <f t="shared" si="32"/>
        <v>0</v>
      </c>
      <c r="BF57" s="65">
        <f t="shared" si="32"/>
        <v>0</v>
      </c>
      <c r="BG57" s="65">
        <f t="shared" si="32"/>
        <v>0</v>
      </c>
      <c r="BH57" s="65">
        <f t="shared" si="32"/>
        <v>0</v>
      </c>
      <c r="BI57" s="65">
        <f t="shared" si="32"/>
        <v>0</v>
      </c>
      <c r="BJ57" s="65">
        <f t="shared" si="32"/>
        <v>0</v>
      </c>
      <c r="BK57" s="65">
        <f t="shared" si="32"/>
        <v>0</v>
      </c>
      <c r="BL57" s="65">
        <f t="shared" si="32"/>
        <v>0</v>
      </c>
      <c r="BM57" s="65">
        <f t="shared" si="32"/>
        <v>0</v>
      </c>
      <c r="BN57" s="65">
        <f t="shared" si="32"/>
        <v>0</v>
      </c>
      <c r="BO57" s="65">
        <f t="shared" si="32"/>
        <v>0</v>
      </c>
      <c r="BP57" s="65">
        <f t="shared" si="32"/>
        <v>0</v>
      </c>
      <c r="BQ57" s="65">
        <f t="shared" ref="BQ57:BW57" si="33">BQ43-BQ53-BQ54-BQ55-BQ56</f>
        <v>0</v>
      </c>
      <c r="BR57" s="65">
        <f t="shared" si="33"/>
        <v>0</v>
      </c>
      <c r="BS57" s="65">
        <f t="shared" si="33"/>
        <v>0</v>
      </c>
      <c r="BT57" s="65">
        <f t="shared" si="33"/>
        <v>0</v>
      </c>
      <c r="BU57" s="65">
        <f t="shared" si="33"/>
        <v>0</v>
      </c>
      <c r="BV57" s="65">
        <f t="shared" si="33"/>
        <v>0</v>
      </c>
      <c r="BW57" s="65">
        <f t="shared" si="33"/>
        <v>0</v>
      </c>
    </row>
    <row r="58" spans="1:75" ht="15" customHeight="1" x14ac:dyDescent="0.25">
      <c r="A58" s="39">
        <v>49</v>
      </c>
      <c r="B58" s="48" t="s">
        <v>19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</row>
    <row r="59" spans="1:75" ht="15" customHeight="1" x14ac:dyDescent="0.25">
      <c r="A59" s="39">
        <v>50</v>
      </c>
      <c r="B59" s="43" t="s">
        <v>6</v>
      </c>
      <c r="C59" s="51">
        <f t="shared" si="0"/>
        <v>2148902</v>
      </c>
      <c r="D59" s="15"/>
      <c r="E59" s="15">
        <v>77465</v>
      </c>
      <c r="F59" s="15">
        <v>123912</v>
      </c>
      <c r="G59" s="15"/>
      <c r="H59" s="15">
        <v>335198</v>
      </c>
      <c r="I59" s="15">
        <v>528000</v>
      </c>
      <c r="J59" s="15">
        <v>0</v>
      </c>
      <c r="K59" s="15">
        <v>68982</v>
      </c>
      <c r="L59" s="15">
        <v>65288</v>
      </c>
      <c r="M59" s="15">
        <v>932541</v>
      </c>
      <c r="N59" s="15">
        <v>17516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</row>
    <row r="60" spans="1:75" ht="15" customHeight="1" x14ac:dyDescent="0.25">
      <c r="A60" s="39">
        <v>51</v>
      </c>
      <c r="B60" s="43" t="s">
        <v>3</v>
      </c>
      <c r="C60" s="51">
        <f t="shared" si="0"/>
        <v>1834820</v>
      </c>
      <c r="D60" s="15"/>
      <c r="E60" s="15">
        <v>60247</v>
      </c>
      <c r="F60" s="15">
        <v>113754</v>
      </c>
      <c r="G60" s="15"/>
      <c r="H60" s="15">
        <v>294436</v>
      </c>
      <c r="I60" s="15">
        <v>476099</v>
      </c>
      <c r="J60" s="15">
        <v>150414</v>
      </c>
      <c r="K60" s="15">
        <v>65175</v>
      </c>
      <c r="L60" s="15">
        <v>56755</v>
      </c>
      <c r="M60" s="15">
        <v>603019</v>
      </c>
      <c r="N60" s="15">
        <v>14921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 ht="15" customHeight="1" x14ac:dyDescent="0.25">
      <c r="A61" s="39">
        <v>52</v>
      </c>
      <c r="B61" s="43" t="s">
        <v>12</v>
      </c>
      <c r="C61" s="51">
        <f t="shared" si="0"/>
        <v>608357</v>
      </c>
      <c r="D61" s="15"/>
      <c r="E61" s="15">
        <v>26817</v>
      </c>
      <c r="F61" s="15">
        <v>111907</v>
      </c>
      <c r="G61" s="15"/>
      <c r="H61" s="15">
        <v>73972</v>
      </c>
      <c r="I61" s="15">
        <v>52908</v>
      </c>
      <c r="J61" s="15">
        <v>97012</v>
      </c>
      <c r="K61" s="15">
        <v>17205</v>
      </c>
      <c r="L61" s="15">
        <v>19444</v>
      </c>
      <c r="M61" s="15">
        <v>201363</v>
      </c>
      <c r="N61" s="15">
        <v>7729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</row>
    <row r="62" spans="1:75" ht="15" customHeight="1" x14ac:dyDescent="0.25">
      <c r="A62" s="39">
        <v>53</v>
      </c>
      <c r="B62" s="43" t="s">
        <v>7</v>
      </c>
      <c r="C62" s="51">
        <f t="shared" si="0"/>
        <v>5890943</v>
      </c>
      <c r="D62" s="15"/>
      <c r="E62" s="15">
        <v>260155</v>
      </c>
      <c r="F62" s="15">
        <v>567238</v>
      </c>
      <c r="G62" s="15"/>
      <c r="H62" s="15">
        <v>876717</v>
      </c>
      <c r="I62" s="15">
        <v>1417575</v>
      </c>
      <c r="J62" s="15">
        <v>548574</v>
      </c>
      <c r="K62" s="15">
        <v>202436</v>
      </c>
      <c r="L62" s="15">
        <v>168982</v>
      </c>
      <c r="M62" s="15">
        <v>1795468</v>
      </c>
      <c r="N62" s="15">
        <v>53798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 ht="15" customHeight="1" x14ac:dyDescent="0.25">
      <c r="A63" s="39">
        <v>54</v>
      </c>
      <c r="B63" s="43" t="s">
        <v>8</v>
      </c>
      <c r="C63" s="51">
        <f t="shared" si="0"/>
        <v>703450</v>
      </c>
      <c r="D63" s="15"/>
      <c r="E63" s="15">
        <v>44658</v>
      </c>
      <c r="F63" s="15">
        <v>94266</v>
      </c>
      <c r="G63" s="15"/>
      <c r="H63" s="15">
        <v>94681</v>
      </c>
      <c r="I63" s="15">
        <v>153090</v>
      </c>
      <c r="J63" s="15">
        <v>59494</v>
      </c>
      <c r="K63" s="15">
        <v>35339</v>
      </c>
      <c r="L63" s="15">
        <v>18249</v>
      </c>
      <c r="M63" s="15">
        <v>193897</v>
      </c>
      <c r="N63" s="15">
        <v>9776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</row>
    <row r="64" spans="1:75" ht="15" customHeight="1" x14ac:dyDescent="0.25">
      <c r="A64" s="39">
        <v>55</v>
      </c>
      <c r="B64" s="43" t="s">
        <v>2</v>
      </c>
      <c r="C64" s="51">
        <f t="shared" si="0"/>
        <v>354211.85</v>
      </c>
      <c r="D64" s="15"/>
      <c r="E64" s="15">
        <v>14929</v>
      </c>
      <c r="F64" s="15">
        <v>31512.85</v>
      </c>
      <c r="G64" s="15"/>
      <c r="H64" s="15">
        <v>53372</v>
      </c>
      <c r="I64" s="15">
        <v>86301</v>
      </c>
      <c r="J64" s="15">
        <v>33421</v>
      </c>
      <c r="K64" s="15">
        <v>11814</v>
      </c>
      <c r="L64" s="15">
        <v>10287</v>
      </c>
      <c r="M64" s="15">
        <v>109307</v>
      </c>
      <c r="N64" s="15">
        <v>3268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 ht="26.25" x14ac:dyDescent="0.25">
      <c r="A65" s="39">
        <v>56</v>
      </c>
      <c r="B65" s="66" t="s">
        <v>41</v>
      </c>
      <c r="C65" s="67">
        <f t="shared" si="0"/>
        <v>1757623.29</v>
      </c>
      <c r="D65" s="142">
        <f>SUM(D66:D68)</f>
        <v>0</v>
      </c>
      <c r="E65" s="142">
        <v>58633</v>
      </c>
      <c r="F65" s="142">
        <v>115843.29</v>
      </c>
      <c r="G65" s="142">
        <f t="shared" ref="G65:BQ65" si="34">SUM(G66:G68)</f>
        <v>0</v>
      </c>
      <c r="H65" s="142">
        <v>280420</v>
      </c>
      <c r="I65" s="142">
        <v>455124</v>
      </c>
      <c r="J65" s="142">
        <v>119450</v>
      </c>
      <c r="K65" s="142">
        <v>63366</v>
      </c>
      <c r="L65" s="142">
        <v>45525</v>
      </c>
      <c r="M65" s="142">
        <v>597855</v>
      </c>
      <c r="N65" s="142">
        <v>21407</v>
      </c>
      <c r="O65" s="142">
        <f t="shared" si="34"/>
        <v>0</v>
      </c>
      <c r="P65" s="142">
        <f t="shared" si="34"/>
        <v>0</v>
      </c>
      <c r="Q65" s="142">
        <f t="shared" si="34"/>
        <v>0</v>
      </c>
      <c r="R65" s="142">
        <f t="shared" si="34"/>
        <v>0</v>
      </c>
      <c r="S65" s="142">
        <f t="shared" si="34"/>
        <v>0</v>
      </c>
      <c r="T65" s="142">
        <f t="shared" si="34"/>
        <v>0</v>
      </c>
      <c r="U65" s="142">
        <f t="shared" si="34"/>
        <v>0</v>
      </c>
      <c r="V65" s="142">
        <f t="shared" si="34"/>
        <v>0</v>
      </c>
      <c r="W65" s="142">
        <f t="shared" si="34"/>
        <v>0</v>
      </c>
      <c r="X65" s="142">
        <f t="shared" si="34"/>
        <v>0</v>
      </c>
      <c r="Y65" s="142">
        <f t="shared" si="34"/>
        <v>0</v>
      </c>
      <c r="Z65" s="142">
        <f t="shared" si="34"/>
        <v>0</v>
      </c>
      <c r="AA65" s="142">
        <f t="shared" si="34"/>
        <v>0</v>
      </c>
      <c r="AB65" s="142">
        <f t="shared" si="34"/>
        <v>0</v>
      </c>
      <c r="AC65" s="142">
        <f t="shared" si="34"/>
        <v>0</v>
      </c>
      <c r="AD65" s="142">
        <f t="shared" si="34"/>
        <v>0</v>
      </c>
      <c r="AE65" s="142">
        <f t="shared" si="34"/>
        <v>0</v>
      </c>
      <c r="AF65" s="142">
        <f t="shared" si="34"/>
        <v>0</v>
      </c>
      <c r="AG65" s="142">
        <f t="shared" si="34"/>
        <v>0</v>
      </c>
      <c r="AH65" s="142">
        <f t="shared" si="34"/>
        <v>0</v>
      </c>
      <c r="AI65" s="142">
        <f t="shared" si="34"/>
        <v>0</v>
      </c>
      <c r="AJ65" s="142">
        <f t="shared" si="34"/>
        <v>0</v>
      </c>
      <c r="AK65" s="142">
        <f t="shared" si="34"/>
        <v>0</v>
      </c>
      <c r="AL65" s="142">
        <f t="shared" si="34"/>
        <v>0</v>
      </c>
      <c r="AM65" s="142">
        <f t="shared" si="34"/>
        <v>0</v>
      </c>
      <c r="AN65" s="142">
        <f t="shared" si="34"/>
        <v>0</v>
      </c>
      <c r="AO65" s="142">
        <f t="shared" si="34"/>
        <v>0</v>
      </c>
      <c r="AP65" s="142">
        <f t="shared" si="34"/>
        <v>0</v>
      </c>
      <c r="AQ65" s="142">
        <f t="shared" si="34"/>
        <v>0</v>
      </c>
      <c r="AR65" s="142">
        <f t="shared" si="34"/>
        <v>0</v>
      </c>
      <c r="AS65" s="142">
        <f t="shared" si="34"/>
        <v>0</v>
      </c>
      <c r="AT65" s="142">
        <f t="shared" si="34"/>
        <v>0</v>
      </c>
      <c r="AU65" s="142">
        <f t="shared" si="34"/>
        <v>0</v>
      </c>
      <c r="AV65" s="142">
        <f t="shared" si="34"/>
        <v>0</v>
      </c>
      <c r="AW65" s="142">
        <f t="shared" si="34"/>
        <v>0</v>
      </c>
      <c r="AX65" s="142">
        <f t="shared" si="34"/>
        <v>0</v>
      </c>
      <c r="AY65" s="142">
        <f t="shared" si="34"/>
        <v>0</v>
      </c>
      <c r="AZ65" s="142">
        <f t="shared" si="34"/>
        <v>0</v>
      </c>
      <c r="BA65" s="142">
        <f t="shared" si="34"/>
        <v>0</v>
      </c>
      <c r="BB65" s="142">
        <f t="shared" si="34"/>
        <v>0</v>
      </c>
      <c r="BC65" s="142">
        <f t="shared" si="34"/>
        <v>0</v>
      </c>
      <c r="BD65" s="142">
        <f t="shared" si="34"/>
        <v>0</v>
      </c>
      <c r="BE65" s="142">
        <f t="shared" si="34"/>
        <v>0</v>
      </c>
      <c r="BF65" s="142">
        <f t="shared" si="34"/>
        <v>0</v>
      </c>
      <c r="BG65" s="142">
        <f t="shared" si="34"/>
        <v>0</v>
      </c>
      <c r="BH65" s="142">
        <f t="shared" si="34"/>
        <v>0</v>
      </c>
      <c r="BI65" s="142">
        <f t="shared" si="34"/>
        <v>0</v>
      </c>
      <c r="BJ65" s="142">
        <f t="shared" si="34"/>
        <v>0</v>
      </c>
      <c r="BK65" s="142">
        <f t="shared" si="34"/>
        <v>0</v>
      </c>
      <c r="BL65" s="142">
        <f t="shared" si="34"/>
        <v>0</v>
      </c>
      <c r="BM65" s="142">
        <f t="shared" si="34"/>
        <v>0</v>
      </c>
      <c r="BN65" s="142">
        <f t="shared" si="34"/>
        <v>0</v>
      </c>
      <c r="BO65" s="142">
        <f t="shared" si="34"/>
        <v>0</v>
      </c>
      <c r="BP65" s="142">
        <f t="shared" si="34"/>
        <v>0</v>
      </c>
      <c r="BQ65" s="142">
        <f t="shared" si="34"/>
        <v>0</v>
      </c>
      <c r="BR65" s="142">
        <f t="shared" ref="BR65:BU65" si="35">SUM(BR66:BR68)</f>
        <v>0</v>
      </c>
      <c r="BS65" s="142">
        <f t="shared" si="35"/>
        <v>0</v>
      </c>
      <c r="BT65" s="142">
        <f t="shared" si="35"/>
        <v>0</v>
      </c>
      <c r="BU65" s="142">
        <f t="shared" si="35"/>
        <v>0</v>
      </c>
      <c r="BV65" s="142">
        <f t="shared" ref="BV65:BW65" si="36">SUM(BV66:BV68)</f>
        <v>0</v>
      </c>
      <c r="BW65" s="142">
        <f t="shared" si="36"/>
        <v>0</v>
      </c>
    </row>
    <row r="66" spans="1:75" ht="15" customHeight="1" x14ac:dyDescent="0.25">
      <c r="A66" s="39">
        <v>57</v>
      </c>
      <c r="B66" s="43" t="s">
        <v>9</v>
      </c>
      <c r="C66" s="51">
        <f t="shared" si="0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 ht="15" customHeight="1" x14ac:dyDescent="0.25">
      <c r="A67" s="39">
        <v>58</v>
      </c>
      <c r="B67" s="43" t="s">
        <v>10</v>
      </c>
      <c r="C67" s="51">
        <f t="shared" si="0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5" customHeight="1" x14ac:dyDescent="0.25">
      <c r="A68" s="39">
        <v>59</v>
      </c>
      <c r="B68" s="43" t="s">
        <v>11</v>
      </c>
      <c r="C68" s="51">
        <f t="shared" si="0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 ht="28.5" customHeight="1" x14ac:dyDescent="0.25">
      <c r="A69" s="39">
        <v>60</v>
      </c>
      <c r="B69" s="68" t="s">
        <v>44</v>
      </c>
      <c r="C69" s="65">
        <f t="shared" si="0"/>
        <v>13298307.140000001</v>
      </c>
      <c r="D69" s="65">
        <f>SUM(D59:D65)</f>
        <v>0</v>
      </c>
      <c r="E69" s="65">
        <f t="shared" ref="E69" si="37">SUM(E59:E65)</f>
        <v>542904</v>
      </c>
      <c r="F69" s="65">
        <f t="shared" ref="F69:BQ69" si="38">SUM(F59:F65)</f>
        <v>1158433.1399999999</v>
      </c>
      <c r="G69" s="65">
        <f t="shared" si="38"/>
        <v>0</v>
      </c>
      <c r="H69" s="65">
        <f t="shared" si="38"/>
        <v>2008796</v>
      </c>
      <c r="I69" s="65">
        <f t="shared" si="38"/>
        <v>3169097</v>
      </c>
      <c r="J69" s="65">
        <f t="shared" si="38"/>
        <v>1008365</v>
      </c>
      <c r="K69" s="65">
        <f t="shared" si="38"/>
        <v>464317</v>
      </c>
      <c r="L69" s="65">
        <f t="shared" si="38"/>
        <v>384530</v>
      </c>
      <c r="M69" s="65">
        <f t="shared" si="38"/>
        <v>4433450</v>
      </c>
      <c r="N69" s="65">
        <f t="shared" si="38"/>
        <v>128415</v>
      </c>
      <c r="O69" s="65">
        <f t="shared" si="38"/>
        <v>0</v>
      </c>
      <c r="P69" s="65">
        <f t="shared" si="38"/>
        <v>0</v>
      </c>
      <c r="Q69" s="65">
        <f t="shared" si="38"/>
        <v>0</v>
      </c>
      <c r="R69" s="65">
        <f t="shared" si="38"/>
        <v>0</v>
      </c>
      <c r="S69" s="65">
        <f t="shared" si="38"/>
        <v>0</v>
      </c>
      <c r="T69" s="65">
        <f t="shared" si="38"/>
        <v>0</v>
      </c>
      <c r="U69" s="65">
        <f t="shared" si="38"/>
        <v>0</v>
      </c>
      <c r="V69" s="65">
        <f t="shared" si="38"/>
        <v>0</v>
      </c>
      <c r="W69" s="65">
        <f t="shared" si="38"/>
        <v>0</v>
      </c>
      <c r="X69" s="65">
        <f t="shared" si="38"/>
        <v>0</v>
      </c>
      <c r="Y69" s="65">
        <f t="shared" si="38"/>
        <v>0</v>
      </c>
      <c r="Z69" s="65">
        <f t="shared" si="38"/>
        <v>0</v>
      </c>
      <c r="AA69" s="65">
        <f t="shared" si="38"/>
        <v>0</v>
      </c>
      <c r="AB69" s="65">
        <f t="shared" si="38"/>
        <v>0</v>
      </c>
      <c r="AC69" s="65">
        <f t="shared" si="38"/>
        <v>0</v>
      </c>
      <c r="AD69" s="65">
        <f t="shared" si="38"/>
        <v>0</v>
      </c>
      <c r="AE69" s="65">
        <f t="shared" si="38"/>
        <v>0</v>
      </c>
      <c r="AF69" s="65">
        <f t="shared" si="38"/>
        <v>0</v>
      </c>
      <c r="AG69" s="65">
        <f t="shared" si="38"/>
        <v>0</v>
      </c>
      <c r="AH69" s="65">
        <f t="shared" si="38"/>
        <v>0</v>
      </c>
      <c r="AI69" s="65">
        <f t="shared" si="38"/>
        <v>0</v>
      </c>
      <c r="AJ69" s="65">
        <f t="shared" si="38"/>
        <v>0</v>
      </c>
      <c r="AK69" s="65">
        <f t="shared" si="38"/>
        <v>0</v>
      </c>
      <c r="AL69" s="65">
        <f t="shared" si="38"/>
        <v>0</v>
      </c>
      <c r="AM69" s="65">
        <f t="shared" si="38"/>
        <v>0</v>
      </c>
      <c r="AN69" s="65">
        <f t="shared" si="38"/>
        <v>0</v>
      </c>
      <c r="AO69" s="65">
        <f t="shared" si="38"/>
        <v>0</v>
      </c>
      <c r="AP69" s="65">
        <f t="shared" si="38"/>
        <v>0</v>
      </c>
      <c r="AQ69" s="65">
        <f t="shared" si="38"/>
        <v>0</v>
      </c>
      <c r="AR69" s="65">
        <f t="shared" si="38"/>
        <v>0</v>
      </c>
      <c r="AS69" s="65">
        <f t="shared" si="38"/>
        <v>0</v>
      </c>
      <c r="AT69" s="65">
        <f t="shared" si="38"/>
        <v>0</v>
      </c>
      <c r="AU69" s="65">
        <f t="shared" si="38"/>
        <v>0</v>
      </c>
      <c r="AV69" s="65">
        <f t="shared" si="38"/>
        <v>0</v>
      </c>
      <c r="AW69" s="65">
        <f t="shared" si="38"/>
        <v>0</v>
      </c>
      <c r="AX69" s="65">
        <f t="shared" si="38"/>
        <v>0</v>
      </c>
      <c r="AY69" s="65">
        <f t="shared" si="38"/>
        <v>0</v>
      </c>
      <c r="AZ69" s="65">
        <f t="shared" si="38"/>
        <v>0</v>
      </c>
      <c r="BA69" s="65">
        <f t="shared" si="38"/>
        <v>0</v>
      </c>
      <c r="BB69" s="65">
        <f t="shared" si="38"/>
        <v>0</v>
      </c>
      <c r="BC69" s="65">
        <f t="shared" si="38"/>
        <v>0</v>
      </c>
      <c r="BD69" s="65">
        <f t="shared" si="38"/>
        <v>0</v>
      </c>
      <c r="BE69" s="65">
        <f t="shared" si="38"/>
        <v>0</v>
      </c>
      <c r="BF69" s="65">
        <f t="shared" si="38"/>
        <v>0</v>
      </c>
      <c r="BG69" s="65">
        <f t="shared" si="38"/>
        <v>0</v>
      </c>
      <c r="BH69" s="65">
        <f t="shared" si="38"/>
        <v>0</v>
      </c>
      <c r="BI69" s="65">
        <f t="shared" si="38"/>
        <v>0</v>
      </c>
      <c r="BJ69" s="65">
        <f t="shared" si="38"/>
        <v>0</v>
      </c>
      <c r="BK69" s="65">
        <f t="shared" si="38"/>
        <v>0</v>
      </c>
      <c r="BL69" s="65">
        <f t="shared" si="38"/>
        <v>0</v>
      </c>
      <c r="BM69" s="65">
        <f t="shared" si="38"/>
        <v>0</v>
      </c>
      <c r="BN69" s="65">
        <f t="shared" si="38"/>
        <v>0</v>
      </c>
      <c r="BO69" s="65">
        <f t="shared" si="38"/>
        <v>0</v>
      </c>
      <c r="BP69" s="65">
        <f t="shared" si="38"/>
        <v>0</v>
      </c>
      <c r="BQ69" s="65">
        <f t="shared" si="38"/>
        <v>0</v>
      </c>
      <c r="BR69" s="65">
        <f t="shared" ref="BR69:BU69" si="39">SUM(BR59:BR65)</f>
        <v>0</v>
      </c>
      <c r="BS69" s="65">
        <f t="shared" si="39"/>
        <v>0</v>
      </c>
      <c r="BT69" s="65">
        <f t="shared" si="39"/>
        <v>0</v>
      </c>
      <c r="BU69" s="65">
        <f t="shared" si="39"/>
        <v>0</v>
      </c>
      <c r="BV69" s="65">
        <f t="shared" ref="BV69:BW69" si="40">SUM(BV59:BV65)</f>
        <v>0</v>
      </c>
      <c r="BW69" s="65">
        <f t="shared" si="40"/>
        <v>0</v>
      </c>
    </row>
    <row r="70" spans="1:75" ht="15" customHeight="1" x14ac:dyDescent="0.25">
      <c r="A70" s="39">
        <v>61</v>
      </c>
      <c r="B70" s="69" t="s">
        <v>42</v>
      </c>
      <c r="C70" s="70">
        <f t="shared" si="0"/>
        <v>8706228.1400000006</v>
      </c>
      <c r="D70" s="70">
        <f>SUM(D62:D65)</f>
        <v>0</v>
      </c>
      <c r="E70" s="70">
        <f>SUM(E62:E65)</f>
        <v>378375</v>
      </c>
      <c r="F70" s="70">
        <f t="shared" ref="F70:BQ70" si="41">SUM(F62:F65)</f>
        <v>808860.14</v>
      </c>
      <c r="G70" s="70">
        <f t="shared" si="41"/>
        <v>0</v>
      </c>
      <c r="H70" s="70">
        <f t="shared" si="41"/>
        <v>1305190</v>
      </c>
      <c r="I70" s="70">
        <f t="shared" si="41"/>
        <v>2112090</v>
      </c>
      <c r="J70" s="70">
        <f t="shared" si="41"/>
        <v>760939</v>
      </c>
      <c r="K70" s="70">
        <f t="shared" si="41"/>
        <v>312955</v>
      </c>
      <c r="L70" s="70">
        <f t="shared" si="41"/>
        <v>243043</v>
      </c>
      <c r="M70" s="70">
        <f t="shared" si="41"/>
        <v>2696527</v>
      </c>
      <c r="N70" s="70">
        <f t="shared" si="41"/>
        <v>88249</v>
      </c>
      <c r="O70" s="70">
        <f t="shared" si="41"/>
        <v>0</v>
      </c>
      <c r="P70" s="70">
        <f t="shared" si="41"/>
        <v>0</v>
      </c>
      <c r="Q70" s="70">
        <f t="shared" si="41"/>
        <v>0</v>
      </c>
      <c r="R70" s="70">
        <f t="shared" si="41"/>
        <v>0</v>
      </c>
      <c r="S70" s="70">
        <f t="shared" si="41"/>
        <v>0</v>
      </c>
      <c r="T70" s="70">
        <f t="shared" si="41"/>
        <v>0</v>
      </c>
      <c r="U70" s="70">
        <f t="shared" si="41"/>
        <v>0</v>
      </c>
      <c r="V70" s="70">
        <f t="shared" si="41"/>
        <v>0</v>
      </c>
      <c r="W70" s="70">
        <f t="shared" si="41"/>
        <v>0</v>
      </c>
      <c r="X70" s="70">
        <f t="shared" si="41"/>
        <v>0</v>
      </c>
      <c r="Y70" s="70">
        <f t="shared" si="41"/>
        <v>0</v>
      </c>
      <c r="Z70" s="70">
        <f t="shared" si="41"/>
        <v>0</v>
      </c>
      <c r="AA70" s="70">
        <f t="shared" si="41"/>
        <v>0</v>
      </c>
      <c r="AB70" s="70">
        <f t="shared" si="41"/>
        <v>0</v>
      </c>
      <c r="AC70" s="70">
        <f t="shared" si="41"/>
        <v>0</v>
      </c>
      <c r="AD70" s="70">
        <f t="shared" si="41"/>
        <v>0</v>
      </c>
      <c r="AE70" s="70">
        <f t="shared" si="41"/>
        <v>0</v>
      </c>
      <c r="AF70" s="70">
        <f t="shared" si="41"/>
        <v>0</v>
      </c>
      <c r="AG70" s="70">
        <f t="shared" si="41"/>
        <v>0</v>
      </c>
      <c r="AH70" s="70">
        <f t="shared" si="41"/>
        <v>0</v>
      </c>
      <c r="AI70" s="70">
        <f t="shared" si="41"/>
        <v>0</v>
      </c>
      <c r="AJ70" s="70">
        <f t="shared" si="41"/>
        <v>0</v>
      </c>
      <c r="AK70" s="70">
        <f t="shared" si="41"/>
        <v>0</v>
      </c>
      <c r="AL70" s="70">
        <f t="shared" si="41"/>
        <v>0</v>
      </c>
      <c r="AM70" s="70">
        <f t="shared" si="41"/>
        <v>0</v>
      </c>
      <c r="AN70" s="70">
        <f t="shared" si="41"/>
        <v>0</v>
      </c>
      <c r="AO70" s="70">
        <f t="shared" si="41"/>
        <v>0</v>
      </c>
      <c r="AP70" s="70">
        <f t="shared" si="41"/>
        <v>0</v>
      </c>
      <c r="AQ70" s="70">
        <f t="shared" si="41"/>
        <v>0</v>
      </c>
      <c r="AR70" s="70">
        <f t="shared" si="41"/>
        <v>0</v>
      </c>
      <c r="AS70" s="70">
        <f t="shared" si="41"/>
        <v>0</v>
      </c>
      <c r="AT70" s="70">
        <f t="shared" si="41"/>
        <v>0</v>
      </c>
      <c r="AU70" s="70">
        <f t="shared" si="41"/>
        <v>0</v>
      </c>
      <c r="AV70" s="70">
        <f t="shared" si="41"/>
        <v>0</v>
      </c>
      <c r="AW70" s="70">
        <f t="shared" si="41"/>
        <v>0</v>
      </c>
      <c r="AX70" s="70">
        <f t="shared" si="41"/>
        <v>0</v>
      </c>
      <c r="AY70" s="70">
        <f t="shared" si="41"/>
        <v>0</v>
      </c>
      <c r="AZ70" s="70">
        <f t="shared" si="41"/>
        <v>0</v>
      </c>
      <c r="BA70" s="70">
        <f t="shared" si="41"/>
        <v>0</v>
      </c>
      <c r="BB70" s="70">
        <f t="shared" si="41"/>
        <v>0</v>
      </c>
      <c r="BC70" s="70">
        <f t="shared" si="41"/>
        <v>0</v>
      </c>
      <c r="BD70" s="70">
        <f t="shared" si="41"/>
        <v>0</v>
      </c>
      <c r="BE70" s="70">
        <f t="shared" si="41"/>
        <v>0</v>
      </c>
      <c r="BF70" s="70">
        <f t="shared" si="41"/>
        <v>0</v>
      </c>
      <c r="BG70" s="70">
        <f t="shared" si="41"/>
        <v>0</v>
      </c>
      <c r="BH70" s="70">
        <f t="shared" si="41"/>
        <v>0</v>
      </c>
      <c r="BI70" s="70">
        <f t="shared" si="41"/>
        <v>0</v>
      </c>
      <c r="BJ70" s="70">
        <f t="shared" si="41"/>
        <v>0</v>
      </c>
      <c r="BK70" s="70">
        <f t="shared" si="41"/>
        <v>0</v>
      </c>
      <c r="BL70" s="70">
        <f t="shared" si="41"/>
        <v>0</v>
      </c>
      <c r="BM70" s="70">
        <f t="shared" si="41"/>
        <v>0</v>
      </c>
      <c r="BN70" s="70">
        <f t="shared" si="41"/>
        <v>0</v>
      </c>
      <c r="BO70" s="70">
        <f t="shared" si="41"/>
        <v>0</v>
      </c>
      <c r="BP70" s="70">
        <f t="shared" si="41"/>
        <v>0</v>
      </c>
      <c r="BQ70" s="70">
        <f t="shared" si="41"/>
        <v>0</v>
      </c>
      <c r="BR70" s="70">
        <f t="shared" ref="BR70:BU70" si="42">SUM(BR62:BR65)</f>
        <v>0</v>
      </c>
      <c r="BS70" s="70">
        <f t="shared" si="42"/>
        <v>0</v>
      </c>
      <c r="BT70" s="70">
        <f t="shared" si="42"/>
        <v>0</v>
      </c>
      <c r="BU70" s="70">
        <f t="shared" si="42"/>
        <v>0</v>
      </c>
      <c r="BV70" s="70">
        <f t="shared" ref="BV70:BW70" si="43">SUM(BV62:BV65)</f>
        <v>0</v>
      </c>
      <c r="BW70" s="70">
        <f t="shared" si="43"/>
        <v>0</v>
      </c>
    </row>
    <row r="71" spans="1:75" ht="15" customHeight="1" x14ac:dyDescent="0.25">
      <c r="A71" s="39">
        <v>62</v>
      </c>
      <c r="B71" s="71" t="s">
        <v>43</v>
      </c>
      <c r="C71" s="72">
        <f t="shared" ref="C71:E71" si="44">C70/C69</f>
        <v>0.65468694987593734</v>
      </c>
      <c r="D71" s="72" t="e">
        <f t="shared" si="44"/>
        <v>#DIV/0!</v>
      </c>
      <c r="E71" s="72">
        <f t="shared" si="44"/>
        <v>0.69694642146677865</v>
      </c>
      <c r="F71" s="72">
        <f t="shared" ref="F71:BQ71" si="45">F70/F69</f>
        <v>0.69823636088311503</v>
      </c>
      <c r="G71" s="72" t="e">
        <f t="shared" si="45"/>
        <v>#DIV/0!</v>
      </c>
      <c r="H71" s="72">
        <f t="shared" si="45"/>
        <v>0.6497374546743423</v>
      </c>
      <c r="I71" s="72">
        <f t="shared" si="45"/>
        <v>0.66646429566529519</v>
      </c>
      <c r="J71" s="72">
        <f t="shared" si="45"/>
        <v>0.75462654891829839</v>
      </c>
      <c r="K71" s="72">
        <f t="shared" si="45"/>
        <v>0.67401150507088903</v>
      </c>
      <c r="L71" s="72">
        <f t="shared" si="45"/>
        <v>0.63205211556965646</v>
      </c>
      <c r="M71" s="72">
        <f t="shared" si="45"/>
        <v>0.60822316705951351</v>
      </c>
      <c r="N71" s="72">
        <f t="shared" si="45"/>
        <v>0.68721722540201691</v>
      </c>
      <c r="O71" s="72" t="e">
        <f t="shared" si="45"/>
        <v>#DIV/0!</v>
      </c>
      <c r="P71" s="72" t="e">
        <f t="shared" si="45"/>
        <v>#DIV/0!</v>
      </c>
      <c r="Q71" s="72" t="e">
        <f t="shared" si="45"/>
        <v>#DIV/0!</v>
      </c>
      <c r="R71" s="72" t="e">
        <f t="shared" si="45"/>
        <v>#DIV/0!</v>
      </c>
      <c r="S71" s="72" t="e">
        <f t="shared" si="45"/>
        <v>#DIV/0!</v>
      </c>
      <c r="T71" s="72" t="e">
        <f t="shared" si="45"/>
        <v>#DIV/0!</v>
      </c>
      <c r="U71" s="72" t="e">
        <f t="shared" si="45"/>
        <v>#DIV/0!</v>
      </c>
      <c r="V71" s="72" t="e">
        <f t="shared" si="45"/>
        <v>#DIV/0!</v>
      </c>
      <c r="W71" s="72" t="e">
        <f t="shared" si="45"/>
        <v>#DIV/0!</v>
      </c>
      <c r="X71" s="72" t="e">
        <f t="shared" si="45"/>
        <v>#DIV/0!</v>
      </c>
      <c r="Y71" s="72" t="e">
        <f t="shared" si="45"/>
        <v>#DIV/0!</v>
      </c>
      <c r="Z71" s="72" t="e">
        <f t="shared" si="45"/>
        <v>#DIV/0!</v>
      </c>
      <c r="AA71" s="72" t="e">
        <f t="shared" si="45"/>
        <v>#DIV/0!</v>
      </c>
      <c r="AB71" s="72" t="e">
        <f t="shared" si="45"/>
        <v>#DIV/0!</v>
      </c>
      <c r="AC71" s="72" t="e">
        <f t="shared" si="45"/>
        <v>#DIV/0!</v>
      </c>
      <c r="AD71" s="72" t="e">
        <f t="shared" si="45"/>
        <v>#DIV/0!</v>
      </c>
      <c r="AE71" s="72" t="e">
        <f t="shared" si="45"/>
        <v>#DIV/0!</v>
      </c>
      <c r="AF71" s="72" t="e">
        <f t="shared" si="45"/>
        <v>#DIV/0!</v>
      </c>
      <c r="AG71" s="72" t="e">
        <f t="shared" si="45"/>
        <v>#DIV/0!</v>
      </c>
      <c r="AH71" s="72" t="e">
        <f t="shared" si="45"/>
        <v>#DIV/0!</v>
      </c>
      <c r="AI71" s="72" t="e">
        <f t="shared" si="45"/>
        <v>#DIV/0!</v>
      </c>
      <c r="AJ71" s="72" t="e">
        <f t="shared" si="45"/>
        <v>#DIV/0!</v>
      </c>
      <c r="AK71" s="72" t="e">
        <f t="shared" si="45"/>
        <v>#DIV/0!</v>
      </c>
      <c r="AL71" s="72" t="e">
        <f t="shared" si="45"/>
        <v>#DIV/0!</v>
      </c>
      <c r="AM71" s="72" t="e">
        <f t="shared" si="45"/>
        <v>#DIV/0!</v>
      </c>
      <c r="AN71" s="72" t="e">
        <f t="shared" si="45"/>
        <v>#DIV/0!</v>
      </c>
      <c r="AO71" s="72" t="e">
        <f t="shared" si="45"/>
        <v>#DIV/0!</v>
      </c>
      <c r="AP71" s="72" t="e">
        <f t="shared" si="45"/>
        <v>#DIV/0!</v>
      </c>
      <c r="AQ71" s="72" t="e">
        <f t="shared" si="45"/>
        <v>#DIV/0!</v>
      </c>
      <c r="AR71" s="72" t="e">
        <f t="shared" si="45"/>
        <v>#DIV/0!</v>
      </c>
      <c r="AS71" s="72" t="e">
        <f t="shared" si="45"/>
        <v>#DIV/0!</v>
      </c>
      <c r="AT71" s="72" t="e">
        <f t="shared" si="45"/>
        <v>#DIV/0!</v>
      </c>
      <c r="AU71" s="72" t="e">
        <f t="shared" si="45"/>
        <v>#DIV/0!</v>
      </c>
      <c r="AV71" s="72" t="e">
        <f t="shared" si="45"/>
        <v>#DIV/0!</v>
      </c>
      <c r="AW71" s="72" t="e">
        <f t="shared" si="45"/>
        <v>#DIV/0!</v>
      </c>
      <c r="AX71" s="72" t="e">
        <f t="shared" si="45"/>
        <v>#DIV/0!</v>
      </c>
      <c r="AY71" s="72" t="e">
        <f t="shared" si="45"/>
        <v>#DIV/0!</v>
      </c>
      <c r="AZ71" s="72" t="e">
        <f t="shared" si="45"/>
        <v>#DIV/0!</v>
      </c>
      <c r="BA71" s="72" t="e">
        <f t="shared" si="45"/>
        <v>#DIV/0!</v>
      </c>
      <c r="BB71" s="72" t="e">
        <f t="shared" si="45"/>
        <v>#DIV/0!</v>
      </c>
      <c r="BC71" s="72" t="e">
        <f t="shared" si="45"/>
        <v>#DIV/0!</v>
      </c>
      <c r="BD71" s="72" t="e">
        <f t="shared" si="45"/>
        <v>#DIV/0!</v>
      </c>
      <c r="BE71" s="72" t="e">
        <f t="shared" si="45"/>
        <v>#DIV/0!</v>
      </c>
      <c r="BF71" s="72" t="e">
        <f t="shared" si="45"/>
        <v>#DIV/0!</v>
      </c>
      <c r="BG71" s="72" t="e">
        <f t="shared" si="45"/>
        <v>#DIV/0!</v>
      </c>
      <c r="BH71" s="72" t="e">
        <f t="shared" si="45"/>
        <v>#DIV/0!</v>
      </c>
      <c r="BI71" s="72" t="e">
        <f t="shared" si="45"/>
        <v>#DIV/0!</v>
      </c>
      <c r="BJ71" s="72" t="e">
        <f t="shared" si="45"/>
        <v>#DIV/0!</v>
      </c>
      <c r="BK71" s="72" t="e">
        <f t="shared" si="45"/>
        <v>#DIV/0!</v>
      </c>
      <c r="BL71" s="72" t="e">
        <f t="shared" si="45"/>
        <v>#DIV/0!</v>
      </c>
      <c r="BM71" s="72" t="e">
        <f t="shared" si="45"/>
        <v>#DIV/0!</v>
      </c>
      <c r="BN71" s="72" t="e">
        <f t="shared" si="45"/>
        <v>#DIV/0!</v>
      </c>
      <c r="BO71" s="72" t="e">
        <f t="shared" si="45"/>
        <v>#DIV/0!</v>
      </c>
      <c r="BP71" s="72" t="e">
        <f t="shared" si="45"/>
        <v>#DIV/0!</v>
      </c>
      <c r="BQ71" s="72" t="e">
        <f t="shared" si="45"/>
        <v>#DIV/0!</v>
      </c>
      <c r="BR71" s="72" t="e">
        <f t="shared" ref="BR71:BU71" si="46">BR70/BR69</f>
        <v>#DIV/0!</v>
      </c>
      <c r="BS71" s="72" t="e">
        <f t="shared" si="46"/>
        <v>#DIV/0!</v>
      </c>
      <c r="BT71" s="72" t="e">
        <f t="shared" si="46"/>
        <v>#DIV/0!</v>
      </c>
      <c r="BU71" s="72" t="e">
        <f t="shared" si="46"/>
        <v>#DIV/0!</v>
      </c>
      <c r="BV71" s="72" t="e">
        <f t="shared" ref="BV71:BW71" si="47">BV70/BV69</f>
        <v>#DIV/0!</v>
      </c>
      <c r="BW71" s="72" t="e">
        <f t="shared" si="47"/>
        <v>#DIV/0!</v>
      </c>
    </row>
    <row r="72" spans="1:75" ht="150" customHeight="1" x14ac:dyDescent="0.25">
      <c r="A72" s="39">
        <v>63</v>
      </c>
      <c r="B72" s="17" t="s">
        <v>31</v>
      </c>
      <c r="C72" s="13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9"/>
    </row>
    <row r="73" spans="1:75" x14ac:dyDescent="0.25">
      <c r="B73" s="73"/>
      <c r="C73" s="74"/>
      <c r="D73" s="75"/>
      <c r="E73" s="75"/>
      <c r="F73" s="75"/>
      <c r="G73" s="75"/>
      <c r="H73" s="75"/>
    </row>
    <row r="74" spans="1:75" x14ac:dyDescent="0.25">
      <c r="A74" s="23"/>
      <c r="C74" s="74"/>
      <c r="D74" s="77"/>
      <c r="E74" s="77"/>
      <c r="F74" s="77"/>
      <c r="G74" s="77"/>
      <c r="H74" s="77"/>
    </row>
    <row r="75" spans="1:75" x14ac:dyDescent="0.25">
      <c r="A75" s="23"/>
      <c r="C75" s="74"/>
      <c r="D75" s="77"/>
      <c r="E75" s="77"/>
      <c r="F75" s="77"/>
      <c r="G75" s="77"/>
      <c r="H75" s="77"/>
    </row>
    <row r="76" spans="1:75" x14ac:dyDescent="0.25">
      <c r="A76" s="23"/>
      <c r="C76" s="74"/>
      <c r="D76" s="77"/>
      <c r="E76" s="77"/>
      <c r="F76" s="77"/>
      <c r="G76" s="77"/>
      <c r="H76" s="77"/>
    </row>
    <row r="77" spans="1:75" x14ac:dyDescent="0.25">
      <c r="A77" s="23"/>
      <c r="C77" s="74"/>
      <c r="D77" s="77"/>
      <c r="E77" s="77"/>
      <c r="F77" s="77"/>
      <c r="G77" s="77"/>
      <c r="H77" s="77"/>
    </row>
    <row r="78" spans="1:75" x14ac:dyDescent="0.25">
      <c r="A78" s="23"/>
      <c r="C78" s="74"/>
      <c r="D78" s="77"/>
      <c r="E78" s="77"/>
      <c r="F78" s="77"/>
      <c r="G78" s="77"/>
      <c r="H78" s="77"/>
    </row>
    <row r="79" spans="1:75" x14ac:dyDescent="0.25">
      <c r="A79" s="23"/>
      <c r="C79" s="74"/>
      <c r="D79" s="77"/>
      <c r="E79" s="77"/>
      <c r="F79" s="77"/>
      <c r="G79" s="77"/>
      <c r="H79" s="77"/>
    </row>
    <row r="80" spans="1:75" x14ac:dyDescent="0.25">
      <c r="A80" s="23"/>
      <c r="C80" s="74"/>
      <c r="D80" s="77"/>
      <c r="E80" s="77"/>
      <c r="F80" s="77"/>
      <c r="G80" s="77"/>
      <c r="H80" s="77"/>
    </row>
    <row r="81" spans="1:8" x14ac:dyDescent="0.25">
      <c r="A81" s="23"/>
      <c r="C81" s="74"/>
      <c r="D81" s="77"/>
      <c r="E81" s="77"/>
      <c r="F81" s="77"/>
      <c r="G81" s="77"/>
      <c r="H81" s="77"/>
    </row>
    <row r="82" spans="1:8" x14ac:dyDescent="0.25">
      <c r="A82" s="23"/>
      <c r="C82" s="74"/>
      <c r="D82" s="77"/>
      <c r="E82" s="77"/>
      <c r="F82" s="77"/>
      <c r="G82" s="77"/>
      <c r="H82" s="77"/>
    </row>
    <row r="83" spans="1:8" x14ac:dyDescent="0.25">
      <c r="A83" s="23"/>
      <c r="C83" s="74"/>
      <c r="D83" s="77"/>
      <c r="E83" s="77"/>
      <c r="F83" s="77"/>
      <c r="G83" s="77"/>
      <c r="H83" s="77"/>
    </row>
    <row r="84" spans="1:8" x14ac:dyDescent="0.25">
      <c r="A84" s="23"/>
      <c r="C84" s="74"/>
      <c r="D84" s="77"/>
      <c r="E84" s="77"/>
      <c r="F84" s="77"/>
      <c r="G84" s="77"/>
      <c r="H84" s="77"/>
    </row>
    <row r="85" spans="1:8" x14ac:dyDescent="0.25">
      <c r="A85" s="23"/>
      <c r="C85" s="74"/>
      <c r="D85" s="77"/>
      <c r="E85" s="77"/>
      <c r="F85" s="77"/>
      <c r="G85" s="77"/>
      <c r="H85" s="77"/>
    </row>
    <row r="86" spans="1:8" x14ac:dyDescent="0.25">
      <c r="A86" s="23"/>
      <c r="C86" s="74"/>
      <c r="D86" s="77"/>
      <c r="E86" s="77"/>
      <c r="F86" s="77"/>
      <c r="G86" s="77"/>
      <c r="H86" s="77"/>
    </row>
    <row r="87" spans="1:8" x14ac:dyDescent="0.25">
      <c r="A87" s="23"/>
      <c r="C87" s="74"/>
      <c r="D87" s="77"/>
      <c r="E87" s="77"/>
      <c r="F87" s="77"/>
      <c r="G87" s="77"/>
      <c r="H87" s="77"/>
    </row>
    <row r="88" spans="1:8" x14ac:dyDescent="0.25">
      <c r="A88" s="23"/>
      <c r="C88" s="74"/>
      <c r="D88" s="77"/>
      <c r="E88" s="77"/>
      <c r="F88" s="77"/>
      <c r="G88" s="77"/>
      <c r="H88" s="77"/>
    </row>
    <row r="89" spans="1:8" x14ac:dyDescent="0.25">
      <c r="A89" s="23"/>
      <c r="C89" s="74"/>
      <c r="D89" s="77"/>
      <c r="E89" s="77"/>
      <c r="F89" s="77"/>
      <c r="G89" s="77"/>
      <c r="H89" s="77"/>
    </row>
    <row r="90" spans="1:8" x14ac:dyDescent="0.25">
      <c r="A90" s="23"/>
      <c r="C90" s="74"/>
      <c r="D90" s="77"/>
      <c r="E90" s="77"/>
      <c r="F90" s="77"/>
      <c r="G90" s="77"/>
      <c r="H90" s="77"/>
    </row>
    <row r="91" spans="1:8" x14ac:dyDescent="0.25">
      <c r="A91" s="23"/>
      <c r="D91" s="77"/>
      <c r="E91" s="77"/>
      <c r="F91" s="77"/>
      <c r="G91" s="77"/>
      <c r="H91" s="77"/>
    </row>
    <row r="92" spans="1:8" x14ac:dyDescent="0.25">
      <c r="A92" s="23"/>
      <c r="D92" s="77"/>
      <c r="E92" s="77"/>
      <c r="F92" s="77"/>
      <c r="G92" s="77"/>
      <c r="H92" s="77"/>
    </row>
    <row r="93" spans="1:8" x14ac:dyDescent="0.25">
      <c r="A93" s="23"/>
      <c r="D93" s="77"/>
      <c r="E93" s="77"/>
      <c r="F93" s="77"/>
      <c r="G93" s="77"/>
      <c r="H93" s="77"/>
    </row>
    <row r="94" spans="1:8" x14ac:dyDescent="0.25">
      <c r="A94" s="23"/>
      <c r="D94" s="77"/>
      <c r="E94" s="77"/>
      <c r="F94" s="77"/>
      <c r="G94" s="77"/>
      <c r="H94" s="77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1" sqref="E1"/>
    </sheetView>
  </sheetViews>
  <sheetFormatPr defaultColWidth="9.140625" defaultRowHeight="13.5" x14ac:dyDescent="0.25"/>
  <cols>
    <col min="1" max="1" width="5.28515625" style="88" customWidth="1"/>
    <col min="2" max="2" width="43.5703125" style="76" customWidth="1"/>
    <col min="3" max="3" width="14.42578125" style="131" customWidth="1"/>
    <col min="4" max="73" width="14.5703125" style="89" customWidth="1"/>
    <col min="74" max="75" width="14.5703125" style="21" customWidth="1"/>
    <col min="76" max="16384" width="9.140625" style="21"/>
  </cols>
  <sheetData>
    <row r="1" spans="1:75" ht="91.5" x14ac:dyDescent="0.25">
      <c r="B1" s="21" t="s">
        <v>21</v>
      </c>
      <c r="C1" s="89"/>
      <c r="BV1" s="89"/>
      <c r="BW1" s="89"/>
    </row>
    <row r="2" spans="1:75" s="91" customFormat="1" ht="15" customHeight="1" x14ac:dyDescent="0.25">
      <c r="A2" s="90"/>
      <c r="B2" s="25" t="s">
        <v>49</v>
      </c>
      <c r="C2" s="10" t="s">
        <v>689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5" s="92" customFormat="1" ht="15" customHeight="1" x14ac:dyDescent="0.25">
      <c r="B3" s="25" t="s">
        <v>47</v>
      </c>
      <c r="C3" s="93" t="s">
        <v>48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</row>
    <row r="4" spans="1:75" s="92" customFormat="1" ht="15" customHeight="1" x14ac:dyDescent="0.25">
      <c r="B4" s="25" t="s">
        <v>46</v>
      </c>
      <c r="C4" s="80" t="s">
        <v>101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5" spans="1:75" s="92" customFormat="1" ht="15" customHeight="1" x14ac:dyDescent="0.25">
      <c r="B5" s="32" t="s">
        <v>45</v>
      </c>
      <c r="C5" s="81" t="s">
        <v>550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</row>
    <row r="6" spans="1:75" s="92" customFormat="1" ht="15" customHeight="1" x14ac:dyDescent="0.25">
      <c r="B6" s="32"/>
      <c r="C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</row>
    <row r="7" spans="1:75" s="92" customFormat="1" ht="15" customHeight="1" x14ac:dyDescent="0.25">
      <c r="B7" s="35"/>
      <c r="C7" s="95" t="s">
        <v>22</v>
      </c>
      <c r="D7" s="97"/>
      <c r="E7" s="95"/>
      <c r="F7" s="95"/>
      <c r="G7" s="95"/>
      <c r="H7" s="95"/>
    </row>
    <row r="8" spans="1:75" ht="25.5" hidden="1" x14ac:dyDescent="0.2">
      <c r="A8" s="98" t="s">
        <v>736</v>
      </c>
      <c r="B8" s="99" t="s">
        <v>737</v>
      </c>
      <c r="C8" s="100" t="s">
        <v>738</v>
      </c>
      <c r="D8" s="100" t="s">
        <v>739</v>
      </c>
      <c r="E8" s="100" t="s">
        <v>740</v>
      </c>
      <c r="F8" s="100" t="s">
        <v>741</v>
      </c>
      <c r="G8" s="100" t="s">
        <v>742</v>
      </c>
      <c r="H8" s="100" t="s">
        <v>743</v>
      </c>
      <c r="I8" s="100" t="s">
        <v>744</v>
      </c>
      <c r="J8" s="100" t="s">
        <v>745</v>
      </c>
      <c r="K8" s="100" t="s">
        <v>746</v>
      </c>
      <c r="L8" s="100" t="s">
        <v>747</v>
      </c>
      <c r="M8" s="100" t="s">
        <v>748</v>
      </c>
      <c r="N8" s="100" t="s">
        <v>749</v>
      </c>
      <c r="O8" s="100" t="s">
        <v>750</v>
      </c>
      <c r="P8" s="100" t="s">
        <v>751</v>
      </c>
      <c r="Q8" s="100" t="s">
        <v>752</v>
      </c>
      <c r="R8" s="100" t="s">
        <v>753</v>
      </c>
      <c r="S8" s="100" t="s">
        <v>754</v>
      </c>
      <c r="T8" s="100" t="s">
        <v>755</v>
      </c>
      <c r="U8" s="100" t="s">
        <v>756</v>
      </c>
      <c r="V8" s="100" t="s">
        <v>757</v>
      </c>
      <c r="W8" s="100" t="s">
        <v>758</v>
      </c>
      <c r="X8" s="100" t="s">
        <v>759</v>
      </c>
      <c r="Y8" s="100" t="s">
        <v>760</v>
      </c>
      <c r="Z8" s="100" t="s">
        <v>761</v>
      </c>
      <c r="AA8" s="100" t="s">
        <v>762</v>
      </c>
      <c r="AB8" s="100" t="s">
        <v>763</v>
      </c>
      <c r="AC8" s="100" t="s">
        <v>764</v>
      </c>
      <c r="AD8" s="100" t="s">
        <v>765</v>
      </c>
      <c r="AE8" s="100" t="s">
        <v>766</v>
      </c>
      <c r="AF8" s="100" t="s">
        <v>767</v>
      </c>
      <c r="AG8" s="100" t="s">
        <v>768</v>
      </c>
      <c r="AH8" s="100" t="s">
        <v>769</v>
      </c>
      <c r="AI8" s="100" t="s">
        <v>770</v>
      </c>
      <c r="AJ8" s="100" t="s">
        <v>771</v>
      </c>
      <c r="AK8" s="100" t="s">
        <v>772</v>
      </c>
      <c r="AL8" s="100" t="s">
        <v>773</v>
      </c>
      <c r="AM8" s="100" t="s">
        <v>774</v>
      </c>
      <c r="AN8" s="100" t="s">
        <v>775</v>
      </c>
      <c r="AO8" s="100" t="s">
        <v>776</v>
      </c>
      <c r="AP8" s="100" t="s">
        <v>777</v>
      </c>
      <c r="AQ8" s="100" t="s">
        <v>778</v>
      </c>
      <c r="AR8" s="100" t="s">
        <v>779</v>
      </c>
      <c r="AS8" s="100" t="s">
        <v>780</v>
      </c>
      <c r="AT8" s="100" t="s">
        <v>781</v>
      </c>
      <c r="AU8" s="100" t="s">
        <v>782</v>
      </c>
      <c r="AV8" s="100" t="s">
        <v>783</v>
      </c>
      <c r="AW8" s="100" t="s">
        <v>784</v>
      </c>
      <c r="AX8" s="100" t="s">
        <v>785</v>
      </c>
      <c r="AY8" s="100" t="s">
        <v>786</v>
      </c>
      <c r="AZ8" s="100" t="s">
        <v>787</v>
      </c>
      <c r="BA8" s="100" t="s">
        <v>788</v>
      </c>
      <c r="BB8" s="100" t="s">
        <v>789</v>
      </c>
      <c r="BC8" s="100" t="s">
        <v>790</v>
      </c>
      <c r="BD8" s="100" t="s">
        <v>791</v>
      </c>
      <c r="BE8" s="100" t="s">
        <v>792</v>
      </c>
      <c r="BF8" s="100" t="s">
        <v>793</v>
      </c>
      <c r="BG8" s="100" t="s">
        <v>794</v>
      </c>
      <c r="BH8" s="100" t="s">
        <v>795</v>
      </c>
      <c r="BI8" s="100" t="s">
        <v>796</v>
      </c>
      <c r="BJ8" s="100" t="s">
        <v>797</v>
      </c>
      <c r="BK8" s="100" t="s">
        <v>798</v>
      </c>
      <c r="BL8" s="100" t="s">
        <v>799</v>
      </c>
      <c r="BM8" s="100" t="s">
        <v>800</v>
      </c>
      <c r="BN8" s="100" t="s">
        <v>801</v>
      </c>
      <c r="BO8" s="100" t="s">
        <v>802</v>
      </c>
      <c r="BP8" s="100" t="s">
        <v>803</v>
      </c>
      <c r="BQ8" s="100" t="s">
        <v>804</v>
      </c>
      <c r="BR8" s="100" t="s">
        <v>805</v>
      </c>
      <c r="BS8" s="100" t="s">
        <v>806</v>
      </c>
      <c r="BT8" s="100" t="s">
        <v>807</v>
      </c>
      <c r="BU8" s="100" t="s">
        <v>808</v>
      </c>
      <c r="BV8" s="100" t="s">
        <v>817</v>
      </c>
      <c r="BW8" s="100" t="s">
        <v>819</v>
      </c>
    </row>
    <row r="9" spans="1:75" ht="25.5" x14ac:dyDescent="0.2">
      <c r="A9" s="101" t="s">
        <v>14</v>
      </c>
      <c r="B9" s="102" t="s">
        <v>20</v>
      </c>
      <c r="C9" s="103" t="s">
        <v>15</v>
      </c>
      <c r="D9" s="103" t="str">
        <f>HLOOKUP($C$5,Reference!$I$1:$BD$73,3,FALSE)</f>
        <v>Del Rey Oaks - 87</v>
      </c>
      <c r="E9" s="103" t="str">
        <f>HLOOKUP($C$5,Reference!$I$1:$BD$73,4,FALSE)</f>
        <v>Gonzales - 125</v>
      </c>
      <c r="F9" s="103" t="str">
        <f>HLOOKUP($C$5,Reference!$I$1:$BD$73,5,FALSE)</f>
        <v>Greenfield - 128</v>
      </c>
      <c r="G9" s="103" t="str">
        <f>HLOOKUP($C$5,Reference!$I$1:$BD$73,6,FALSE)</f>
        <v>King - 159</v>
      </c>
      <c r="H9" s="103" t="str">
        <f>HLOOKUP($C$5,Reference!$I$1:$BD$73,7,FALSE)</f>
        <v>Marina - 198</v>
      </c>
      <c r="I9" s="103" t="str">
        <f>HLOOKUP($C$5,Reference!$I$1:$BD$73,8,FALSE)</f>
        <v>Monterey City - 214</v>
      </c>
      <c r="J9" s="103" t="str">
        <f>HLOOKUP($C$5,Reference!$I$1:$BD$73,9,FALSE)</f>
        <v>Monterey County - 215</v>
      </c>
      <c r="K9" s="103" t="str">
        <f>HLOOKUP($C$5,Reference!$I$1:$BD$73,10,FALSE)</f>
        <v>Salinas - 287</v>
      </c>
      <c r="L9" s="103" t="str">
        <f>HLOOKUP($C$5,Reference!$I$1:$BD$73,11,FALSE)</f>
        <v>Sand City - 310</v>
      </c>
      <c r="M9" s="103" t="str">
        <f>HLOOKUP($C$5,Reference!$I$1:$BD$73,12,FALSE)</f>
        <v>Seaside - 327</v>
      </c>
      <c r="N9" s="103" t="str">
        <f>HLOOKUP($C$5,Reference!$I$1:$BD$73,13,FALSE)</f>
        <v>Soledad - 337</v>
      </c>
      <c r="O9" s="103" t="str">
        <f>HLOOKUP($C$5,Reference!$I$1:$BD$73,14,FALSE)</f>
        <v>N/A</v>
      </c>
      <c r="P9" s="103" t="str">
        <f>HLOOKUP($C$5,Reference!$I$1:$BD$73,15,FALSE)</f>
        <v>N/A</v>
      </c>
      <c r="Q9" s="103" t="str">
        <f>HLOOKUP($C$5,Reference!$I$1:$BD$73,16,FALSE)</f>
        <v>N/A</v>
      </c>
      <c r="R9" s="103" t="str">
        <f>HLOOKUP($C$5,Reference!$I$1:$BD$73,17,FALSE)</f>
        <v>N/A</v>
      </c>
      <c r="S9" s="103" t="str">
        <f>HLOOKUP($C$5,Reference!$I$1:$BD$73,18,FALSE)</f>
        <v>N/A</v>
      </c>
      <c r="T9" s="103" t="str">
        <f>HLOOKUP($C$5,Reference!$I$1:$BD$73,19,FALSE)</f>
        <v>N/A</v>
      </c>
      <c r="U9" s="103" t="str">
        <f>HLOOKUP($C$5,Reference!$I$1:$BD$73,20,FALSE)</f>
        <v>N/A</v>
      </c>
      <c r="V9" s="103" t="str">
        <f>HLOOKUP($C$5,Reference!$I$1:$BD$73,21,FALSE)</f>
        <v>N/A</v>
      </c>
      <c r="W9" s="103" t="str">
        <f>HLOOKUP($C$5,Reference!$I$1:$BD$73,22,FALSE)</f>
        <v>N/A</v>
      </c>
      <c r="X9" s="103" t="str">
        <f>HLOOKUP($C$5,Reference!$I$1:$BD$73,23,FALSE)</f>
        <v>N/A</v>
      </c>
      <c r="Y9" s="103" t="str">
        <f>HLOOKUP($C$5,Reference!$I$1:$BD$73,24,FALSE)</f>
        <v>N/A</v>
      </c>
      <c r="Z9" s="103" t="str">
        <f>HLOOKUP($C$5,Reference!$I$1:$BD$73,25,FALSE)</f>
        <v>N/A</v>
      </c>
      <c r="AA9" s="103" t="str">
        <f>HLOOKUP($C$5,Reference!$I$1:$BD$73,26,FALSE)</f>
        <v>N/A</v>
      </c>
      <c r="AB9" s="103" t="str">
        <f>HLOOKUP($C$5,Reference!$I$1:$BD$73,27,FALSE)</f>
        <v>N/A</v>
      </c>
      <c r="AC9" s="103" t="str">
        <f>HLOOKUP($C$5,Reference!$I$1:$BD$73,28,FALSE)</f>
        <v>N/A</v>
      </c>
      <c r="AD9" s="103" t="str">
        <f>HLOOKUP($C$5,Reference!$I$1:$BD$73,29,FALSE)</f>
        <v>N/A</v>
      </c>
      <c r="AE9" s="103" t="str">
        <f>HLOOKUP($C$5,Reference!$I$1:$BD$73,30,FALSE)</f>
        <v>N/A</v>
      </c>
      <c r="AF9" s="103" t="str">
        <f>HLOOKUP($C$5,Reference!$I$1:$BD$73,31,FALSE)</f>
        <v>N/A</v>
      </c>
      <c r="AG9" s="103" t="str">
        <f>HLOOKUP($C$5,Reference!$I$1:$BD$73,32,FALSE)</f>
        <v>N/A</v>
      </c>
      <c r="AH9" s="103" t="str">
        <f>HLOOKUP($C$5,Reference!$I$1:$BD$73,33,FALSE)</f>
        <v>N/A</v>
      </c>
      <c r="AI9" s="103" t="str">
        <f>HLOOKUP($C$5,Reference!$I$1:$BD$73,34,FALSE)</f>
        <v>N/A</v>
      </c>
      <c r="AJ9" s="103" t="str">
        <f>HLOOKUP($C$5,Reference!$I$1:$BD$73,35,FALSE)</f>
        <v>N/A</v>
      </c>
      <c r="AK9" s="103" t="str">
        <f>HLOOKUP($C$5,Reference!$I$1:$BD$73,36,FALSE)</f>
        <v>N/A</v>
      </c>
      <c r="AL9" s="103" t="str">
        <f>HLOOKUP($C$5,Reference!$I$1:$BD$73,37,FALSE)</f>
        <v>N/A</v>
      </c>
      <c r="AM9" s="103" t="str">
        <f>HLOOKUP($C$5,Reference!$I$1:$BD$73,38,FALSE)</f>
        <v>N/A</v>
      </c>
      <c r="AN9" s="103" t="str">
        <f>HLOOKUP($C$5,Reference!$I$1:$BD$73,39,FALSE)</f>
        <v>N/A</v>
      </c>
      <c r="AO9" s="103" t="str">
        <f>HLOOKUP($C$5,Reference!$I$1:$BD$73,40,FALSE)</f>
        <v>N/A</v>
      </c>
      <c r="AP9" s="103" t="str">
        <f>HLOOKUP($C$5,Reference!$I$1:$BD$73,41,FALSE)</f>
        <v>N/A</v>
      </c>
      <c r="AQ9" s="103" t="str">
        <f>HLOOKUP($C$5,Reference!$I$1:$BD$73,42,FALSE)</f>
        <v>N/A</v>
      </c>
      <c r="AR9" s="103" t="str">
        <f>HLOOKUP($C$5,Reference!$I$1:$BD$73,43,FALSE)</f>
        <v>N/A</v>
      </c>
      <c r="AS9" s="103" t="str">
        <f>HLOOKUP($C$5,Reference!$I$1:$BD$73,44,FALSE)</f>
        <v>N/A</v>
      </c>
      <c r="AT9" s="103" t="str">
        <f>HLOOKUP($C$5,Reference!$I$1:$BD$73,45,FALSE)</f>
        <v>N/A</v>
      </c>
      <c r="AU9" s="103" t="str">
        <f>HLOOKUP($C$5,Reference!$I$1:$BD$73,46,FALSE)</f>
        <v>N/A</v>
      </c>
      <c r="AV9" s="103" t="str">
        <f>HLOOKUP($C$5,Reference!$I$1:$BD$73,47,FALSE)</f>
        <v>N/A</v>
      </c>
      <c r="AW9" s="103" t="str">
        <f>HLOOKUP($C$5,Reference!$I$1:$BD$73,48,FALSE)</f>
        <v>N/A</v>
      </c>
      <c r="AX9" s="103" t="str">
        <f>HLOOKUP($C$5,Reference!$I$1:$BD$73,49,FALSE)</f>
        <v>N/A</v>
      </c>
      <c r="AY9" s="103" t="str">
        <f>HLOOKUP($C$5,Reference!$I$1:$BD$73,50,FALSE)</f>
        <v>N/A</v>
      </c>
      <c r="AZ9" s="103" t="str">
        <f>HLOOKUP($C$5,Reference!$I$1:$BD$73,51,FALSE)</f>
        <v>N/A</v>
      </c>
      <c r="BA9" s="103" t="str">
        <f>HLOOKUP($C$5,Reference!$I$1:$BD$73,52,FALSE)</f>
        <v>N/A</v>
      </c>
      <c r="BB9" s="103" t="str">
        <f>HLOOKUP($C$5,Reference!$I$1:$BD$73,53,FALSE)</f>
        <v>N/A</v>
      </c>
      <c r="BC9" s="103" t="str">
        <f>HLOOKUP($C$5,Reference!$I$1:$BD$73,54,FALSE)</f>
        <v>N/A</v>
      </c>
      <c r="BD9" s="103" t="str">
        <f>HLOOKUP($C$5,Reference!$I$1:$BD$73,55,FALSE)</f>
        <v>N/A</v>
      </c>
      <c r="BE9" s="103" t="str">
        <f>HLOOKUP($C$5,Reference!$I$1:$BD$73,56,FALSE)</f>
        <v>N/A</v>
      </c>
      <c r="BF9" s="103" t="str">
        <f>HLOOKUP($C$5,Reference!$I$1:$BD$73,57,FALSE)</f>
        <v>N/A</v>
      </c>
      <c r="BG9" s="103" t="str">
        <f>HLOOKUP($C$5,Reference!$I$1:$BD$73,58,FALSE)</f>
        <v>N/A</v>
      </c>
      <c r="BH9" s="103" t="str">
        <f>HLOOKUP($C$5,Reference!$I$1:$BD$73,59,FALSE)</f>
        <v>N/A</v>
      </c>
      <c r="BI9" s="103" t="str">
        <f>HLOOKUP($C$5,Reference!$I$1:$BD$73,60,FALSE)</f>
        <v>N/A</v>
      </c>
      <c r="BJ9" s="103" t="str">
        <f>HLOOKUP($C$5,Reference!$I$1:$BD$73,61,FALSE)</f>
        <v>N/A</v>
      </c>
      <c r="BK9" s="103" t="str">
        <f>HLOOKUP($C$5,Reference!$I$1:$BD$73,62,FALSE)</f>
        <v>N/A</v>
      </c>
      <c r="BL9" s="103" t="str">
        <f>HLOOKUP($C$5,Reference!$I$1:$BD$73,63,FALSE)</f>
        <v>N/A</v>
      </c>
      <c r="BM9" s="103" t="str">
        <f>HLOOKUP($C$5,Reference!$I$1:$BD$73,64,FALSE)</f>
        <v>N/A</v>
      </c>
      <c r="BN9" s="103" t="str">
        <f>HLOOKUP($C$5,Reference!$I$1:$BD$73,65,FALSE)</f>
        <v>N/A</v>
      </c>
      <c r="BO9" s="103" t="str">
        <f>HLOOKUP($C$5,Reference!$I$1:$BD$73,66,FALSE)</f>
        <v>N/A</v>
      </c>
      <c r="BP9" s="103" t="str">
        <f>HLOOKUP($C$5,Reference!$I$1:$BD$73,67,FALSE)</f>
        <v>N/A</v>
      </c>
      <c r="BQ9" s="103" t="str">
        <f>HLOOKUP($C$5,Reference!$I$1:$BD$73,68,FALSE)</f>
        <v>N/A</v>
      </c>
      <c r="BR9" s="103" t="str">
        <f>HLOOKUP($C$5,Reference!$I$1:$BD$73,69,FALSE)</f>
        <v>N/A</v>
      </c>
      <c r="BS9" s="103" t="str">
        <f>HLOOKUP($C$5,Reference!$I$1:$BD$73,70,FALSE)</f>
        <v>N/A</v>
      </c>
      <c r="BT9" s="103" t="str">
        <f>HLOOKUP($C$5,Reference!$I$1:$BD$73,71,FALSE)</f>
        <v>N/A</v>
      </c>
      <c r="BU9" s="103" t="str">
        <f>HLOOKUP($C$5,Reference!$I$1:$BD$73,72,FALSE)</f>
        <v>N/A</v>
      </c>
      <c r="BV9" s="103" t="str">
        <f>HLOOKUP($C$5,Reference!$I$1:$BD$73,73,FALSE)</f>
        <v>N/A</v>
      </c>
      <c r="BW9" s="103" t="str">
        <f>HLOOKUP($C$5,Reference!$I$1:$BD$74,74,FALSE)</f>
        <v>N/A</v>
      </c>
    </row>
    <row r="10" spans="1:75" ht="15" customHeight="1" x14ac:dyDescent="0.25">
      <c r="A10" s="104">
        <v>1</v>
      </c>
      <c r="B10" s="40" t="s">
        <v>36</v>
      </c>
      <c r="C10" s="106">
        <f>SUM(D10:BW10)</f>
        <v>0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</row>
    <row r="11" spans="1:75" s="76" customFormat="1" ht="15" customHeight="1" x14ac:dyDescent="0.25">
      <c r="A11" s="104">
        <v>2</v>
      </c>
      <c r="B11" s="43" t="s">
        <v>4</v>
      </c>
      <c r="C11" s="105">
        <f>SUM(D11:BW11)</f>
        <v>0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</row>
    <row r="12" spans="1:75" ht="15" customHeight="1" x14ac:dyDescent="0.25">
      <c r="A12" s="104">
        <v>3</v>
      </c>
      <c r="B12" s="43" t="s">
        <v>5</v>
      </c>
      <c r="C12" s="105">
        <f t="shared" ref="C12:C70" si="0">SUM(D12:BW12)</f>
        <v>0</v>
      </c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</row>
    <row r="13" spans="1:75" ht="15" customHeight="1" x14ac:dyDescent="0.25">
      <c r="A13" s="104">
        <v>4</v>
      </c>
      <c r="B13" s="43" t="s">
        <v>32</v>
      </c>
      <c r="C13" s="105">
        <f t="shared" si="0"/>
        <v>0</v>
      </c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</row>
    <row r="14" spans="1:75" ht="15" customHeight="1" x14ac:dyDescent="0.25">
      <c r="A14" s="104">
        <v>5</v>
      </c>
      <c r="B14" s="17" t="s">
        <v>839</v>
      </c>
      <c r="C14" s="105">
        <f t="shared" si="0"/>
        <v>0</v>
      </c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</row>
    <row r="15" spans="1:75" ht="15" customHeight="1" x14ac:dyDescent="0.25">
      <c r="A15" s="104">
        <v>6</v>
      </c>
      <c r="B15" s="17" t="s">
        <v>29</v>
      </c>
      <c r="C15" s="105">
        <f t="shared" si="0"/>
        <v>0</v>
      </c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</row>
    <row r="16" spans="1:75" ht="15" customHeight="1" x14ac:dyDescent="0.25">
      <c r="A16" s="104">
        <v>7</v>
      </c>
      <c r="B16" s="40" t="s">
        <v>838</v>
      </c>
      <c r="C16" s="106">
        <f t="shared" si="0"/>
        <v>0</v>
      </c>
      <c r="D16" s="106">
        <f>SUM(D10:D15)</f>
        <v>0</v>
      </c>
      <c r="E16" s="106">
        <f t="shared" ref="E16:BP16" si="1">SUM(E10:E15)</f>
        <v>0</v>
      </c>
      <c r="F16" s="106">
        <f t="shared" si="1"/>
        <v>0</v>
      </c>
      <c r="G16" s="106">
        <f t="shared" si="1"/>
        <v>0</v>
      </c>
      <c r="H16" s="106">
        <f t="shared" si="1"/>
        <v>0</v>
      </c>
      <c r="I16" s="106">
        <f t="shared" si="1"/>
        <v>0</v>
      </c>
      <c r="J16" s="106">
        <f t="shared" si="1"/>
        <v>0</v>
      </c>
      <c r="K16" s="106">
        <f t="shared" si="1"/>
        <v>0</v>
      </c>
      <c r="L16" s="106">
        <f t="shared" si="1"/>
        <v>0</v>
      </c>
      <c r="M16" s="106">
        <f t="shared" si="1"/>
        <v>0</v>
      </c>
      <c r="N16" s="106">
        <f t="shared" si="1"/>
        <v>0</v>
      </c>
      <c r="O16" s="106">
        <f t="shared" si="1"/>
        <v>0</v>
      </c>
      <c r="P16" s="106">
        <f t="shared" si="1"/>
        <v>0</v>
      </c>
      <c r="Q16" s="106">
        <f t="shared" si="1"/>
        <v>0</v>
      </c>
      <c r="R16" s="106">
        <f t="shared" si="1"/>
        <v>0</v>
      </c>
      <c r="S16" s="106">
        <f t="shared" si="1"/>
        <v>0</v>
      </c>
      <c r="T16" s="106">
        <f t="shared" si="1"/>
        <v>0</v>
      </c>
      <c r="U16" s="106">
        <f t="shared" si="1"/>
        <v>0</v>
      </c>
      <c r="V16" s="106">
        <f t="shared" si="1"/>
        <v>0</v>
      </c>
      <c r="W16" s="106">
        <f t="shared" si="1"/>
        <v>0</v>
      </c>
      <c r="X16" s="106">
        <f t="shared" si="1"/>
        <v>0</v>
      </c>
      <c r="Y16" s="106">
        <f t="shared" si="1"/>
        <v>0</v>
      </c>
      <c r="Z16" s="106">
        <f t="shared" si="1"/>
        <v>0</v>
      </c>
      <c r="AA16" s="106">
        <f t="shared" si="1"/>
        <v>0</v>
      </c>
      <c r="AB16" s="106">
        <f t="shared" si="1"/>
        <v>0</v>
      </c>
      <c r="AC16" s="106">
        <f t="shared" si="1"/>
        <v>0</v>
      </c>
      <c r="AD16" s="106">
        <f t="shared" si="1"/>
        <v>0</v>
      </c>
      <c r="AE16" s="106">
        <f t="shared" si="1"/>
        <v>0</v>
      </c>
      <c r="AF16" s="106">
        <f t="shared" si="1"/>
        <v>0</v>
      </c>
      <c r="AG16" s="106">
        <f t="shared" si="1"/>
        <v>0</v>
      </c>
      <c r="AH16" s="106">
        <f t="shared" si="1"/>
        <v>0</v>
      </c>
      <c r="AI16" s="106">
        <f t="shared" si="1"/>
        <v>0</v>
      </c>
      <c r="AJ16" s="106">
        <f t="shared" si="1"/>
        <v>0</v>
      </c>
      <c r="AK16" s="106">
        <f t="shared" si="1"/>
        <v>0</v>
      </c>
      <c r="AL16" s="106">
        <f t="shared" si="1"/>
        <v>0</v>
      </c>
      <c r="AM16" s="106">
        <f t="shared" si="1"/>
        <v>0</v>
      </c>
      <c r="AN16" s="106">
        <f t="shared" si="1"/>
        <v>0</v>
      </c>
      <c r="AO16" s="106">
        <f t="shared" si="1"/>
        <v>0</v>
      </c>
      <c r="AP16" s="106">
        <f t="shared" si="1"/>
        <v>0</v>
      </c>
      <c r="AQ16" s="106">
        <f t="shared" si="1"/>
        <v>0</v>
      </c>
      <c r="AR16" s="106">
        <f t="shared" si="1"/>
        <v>0</v>
      </c>
      <c r="AS16" s="106">
        <f t="shared" si="1"/>
        <v>0</v>
      </c>
      <c r="AT16" s="106">
        <f t="shared" si="1"/>
        <v>0</v>
      </c>
      <c r="AU16" s="106">
        <f t="shared" si="1"/>
        <v>0</v>
      </c>
      <c r="AV16" s="106">
        <f t="shared" si="1"/>
        <v>0</v>
      </c>
      <c r="AW16" s="106">
        <f t="shared" si="1"/>
        <v>0</v>
      </c>
      <c r="AX16" s="106">
        <f t="shared" si="1"/>
        <v>0</v>
      </c>
      <c r="AY16" s="106">
        <f t="shared" si="1"/>
        <v>0</v>
      </c>
      <c r="AZ16" s="106">
        <f t="shared" si="1"/>
        <v>0</v>
      </c>
      <c r="BA16" s="106">
        <f t="shared" si="1"/>
        <v>0</v>
      </c>
      <c r="BB16" s="106">
        <f t="shared" si="1"/>
        <v>0</v>
      </c>
      <c r="BC16" s="106">
        <f t="shared" si="1"/>
        <v>0</v>
      </c>
      <c r="BD16" s="106">
        <f t="shared" si="1"/>
        <v>0</v>
      </c>
      <c r="BE16" s="106">
        <f t="shared" si="1"/>
        <v>0</v>
      </c>
      <c r="BF16" s="106">
        <f t="shared" si="1"/>
        <v>0</v>
      </c>
      <c r="BG16" s="106">
        <f t="shared" si="1"/>
        <v>0</v>
      </c>
      <c r="BH16" s="106">
        <f t="shared" si="1"/>
        <v>0</v>
      </c>
      <c r="BI16" s="106">
        <f t="shared" si="1"/>
        <v>0</v>
      </c>
      <c r="BJ16" s="106">
        <f t="shared" si="1"/>
        <v>0</v>
      </c>
      <c r="BK16" s="106">
        <f t="shared" si="1"/>
        <v>0</v>
      </c>
      <c r="BL16" s="106">
        <f t="shared" si="1"/>
        <v>0</v>
      </c>
      <c r="BM16" s="106">
        <f t="shared" si="1"/>
        <v>0</v>
      </c>
      <c r="BN16" s="106">
        <f t="shared" si="1"/>
        <v>0</v>
      </c>
      <c r="BO16" s="106">
        <f t="shared" si="1"/>
        <v>0</v>
      </c>
      <c r="BP16" s="106">
        <f t="shared" si="1"/>
        <v>0</v>
      </c>
      <c r="BQ16" s="106">
        <f t="shared" ref="BQ16:BW16" si="2">SUM(BQ10:BQ15)</f>
        <v>0</v>
      </c>
      <c r="BR16" s="106">
        <f t="shared" si="2"/>
        <v>0</v>
      </c>
      <c r="BS16" s="106">
        <f t="shared" si="2"/>
        <v>0</v>
      </c>
      <c r="BT16" s="106">
        <f t="shared" si="2"/>
        <v>0</v>
      </c>
      <c r="BU16" s="106">
        <f t="shared" si="2"/>
        <v>0</v>
      </c>
      <c r="BV16" s="106">
        <f t="shared" si="2"/>
        <v>0</v>
      </c>
      <c r="BW16" s="106">
        <f t="shared" si="2"/>
        <v>0</v>
      </c>
    </row>
    <row r="17" spans="1:75" ht="15" customHeight="1" x14ac:dyDescent="0.25">
      <c r="A17" s="104">
        <v>8</v>
      </c>
      <c r="B17" s="46" t="s">
        <v>33</v>
      </c>
      <c r="C17" s="107">
        <f t="shared" si="0"/>
        <v>0</v>
      </c>
      <c r="D17" s="107">
        <f t="shared" ref="D17:E17" si="3">D16</f>
        <v>0</v>
      </c>
      <c r="E17" s="107">
        <f t="shared" si="3"/>
        <v>0</v>
      </c>
      <c r="F17" s="107">
        <f t="shared" ref="F17:BQ17" si="4">F16</f>
        <v>0</v>
      </c>
      <c r="G17" s="107">
        <f t="shared" si="4"/>
        <v>0</v>
      </c>
      <c r="H17" s="107">
        <f t="shared" si="4"/>
        <v>0</v>
      </c>
      <c r="I17" s="107">
        <f t="shared" si="4"/>
        <v>0</v>
      </c>
      <c r="J17" s="107">
        <f t="shared" si="4"/>
        <v>0</v>
      </c>
      <c r="K17" s="107">
        <f t="shared" si="4"/>
        <v>0</v>
      </c>
      <c r="L17" s="107">
        <f t="shared" si="4"/>
        <v>0</v>
      </c>
      <c r="M17" s="107">
        <f t="shared" si="4"/>
        <v>0</v>
      </c>
      <c r="N17" s="107">
        <f t="shared" si="4"/>
        <v>0</v>
      </c>
      <c r="O17" s="107">
        <f t="shared" si="4"/>
        <v>0</v>
      </c>
      <c r="P17" s="107">
        <f t="shared" si="4"/>
        <v>0</v>
      </c>
      <c r="Q17" s="107">
        <f t="shared" si="4"/>
        <v>0</v>
      </c>
      <c r="R17" s="107">
        <f t="shared" si="4"/>
        <v>0</v>
      </c>
      <c r="S17" s="107">
        <f t="shared" si="4"/>
        <v>0</v>
      </c>
      <c r="T17" s="107">
        <f t="shared" si="4"/>
        <v>0</v>
      </c>
      <c r="U17" s="107">
        <f t="shared" si="4"/>
        <v>0</v>
      </c>
      <c r="V17" s="107">
        <f t="shared" si="4"/>
        <v>0</v>
      </c>
      <c r="W17" s="107">
        <f t="shared" si="4"/>
        <v>0</v>
      </c>
      <c r="X17" s="107">
        <f t="shared" si="4"/>
        <v>0</v>
      </c>
      <c r="Y17" s="107">
        <f t="shared" si="4"/>
        <v>0</v>
      </c>
      <c r="Z17" s="107">
        <f t="shared" si="4"/>
        <v>0</v>
      </c>
      <c r="AA17" s="107">
        <f t="shared" si="4"/>
        <v>0</v>
      </c>
      <c r="AB17" s="107">
        <f t="shared" si="4"/>
        <v>0</v>
      </c>
      <c r="AC17" s="107">
        <f t="shared" si="4"/>
        <v>0</v>
      </c>
      <c r="AD17" s="107">
        <f t="shared" si="4"/>
        <v>0</v>
      </c>
      <c r="AE17" s="107">
        <f t="shared" si="4"/>
        <v>0</v>
      </c>
      <c r="AF17" s="107">
        <f t="shared" si="4"/>
        <v>0</v>
      </c>
      <c r="AG17" s="107">
        <f t="shared" si="4"/>
        <v>0</v>
      </c>
      <c r="AH17" s="107">
        <f t="shared" si="4"/>
        <v>0</v>
      </c>
      <c r="AI17" s="107">
        <f t="shared" si="4"/>
        <v>0</v>
      </c>
      <c r="AJ17" s="107">
        <f t="shared" si="4"/>
        <v>0</v>
      </c>
      <c r="AK17" s="107">
        <f t="shared" si="4"/>
        <v>0</v>
      </c>
      <c r="AL17" s="107">
        <f t="shared" si="4"/>
        <v>0</v>
      </c>
      <c r="AM17" s="107">
        <f t="shared" si="4"/>
        <v>0</v>
      </c>
      <c r="AN17" s="107">
        <f t="shared" si="4"/>
        <v>0</v>
      </c>
      <c r="AO17" s="107">
        <f t="shared" si="4"/>
        <v>0</v>
      </c>
      <c r="AP17" s="107">
        <f t="shared" si="4"/>
        <v>0</v>
      </c>
      <c r="AQ17" s="107">
        <f t="shared" si="4"/>
        <v>0</v>
      </c>
      <c r="AR17" s="107">
        <f t="shared" si="4"/>
        <v>0</v>
      </c>
      <c r="AS17" s="107">
        <f t="shared" si="4"/>
        <v>0</v>
      </c>
      <c r="AT17" s="107">
        <f t="shared" si="4"/>
        <v>0</v>
      </c>
      <c r="AU17" s="107">
        <f t="shared" si="4"/>
        <v>0</v>
      </c>
      <c r="AV17" s="107">
        <f t="shared" si="4"/>
        <v>0</v>
      </c>
      <c r="AW17" s="107">
        <f t="shared" si="4"/>
        <v>0</v>
      </c>
      <c r="AX17" s="107">
        <f t="shared" si="4"/>
        <v>0</v>
      </c>
      <c r="AY17" s="107">
        <f t="shared" si="4"/>
        <v>0</v>
      </c>
      <c r="AZ17" s="107">
        <f t="shared" si="4"/>
        <v>0</v>
      </c>
      <c r="BA17" s="107">
        <f t="shared" si="4"/>
        <v>0</v>
      </c>
      <c r="BB17" s="107">
        <f t="shared" si="4"/>
        <v>0</v>
      </c>
      <c r="BC17" s="107">
        <f t="shared" si="4"/>
        <v>0</v>
      </c>
      <c r="BD17" s="107">
        <f t="shared" si="4"/>
        <v>0</v>
      </c>
      <c r="BE17" s="107">
        <f t="shared" si="4"/>
        <v>0</v>
      </c>
      <c r="BF17" s="107">
        <f t="shared" si="4"/>
        <v>0</v>
      </c>
      <c r="BG17" s="107">
        <f t="shared" si="4"/>
        <v>0</v>
      </c>
      <c r="BH17" s="107">
        <f t="shared" si="4"/>
        <v>0</v>
      </c>
      <c r="BI17" s="107">
        <f t="shared" si="4"/>
        <v>0</v>
      </c>
      <c r="BJ17" s="107">
        <f t="shared" si="4"/>
        <v>0</v>
      </c>
      <c r="BK17" s="107">
        <f t="shared" si="4"/>
        <v>0</v>
      </c>
      <c r="BL17" s="107">
        <f t="shared" si="4"/>
        <v>0</v>
      </c>
      <c r="BM17" s="107">
        <f t="shared" si="4"/>
        <v>0</v>
      </c>
      <c r="BN17" s="107">
        <f t="shared" si="4"/>
        <v>0</v>
      </c>
      <c r="BO17" s="107">
        <f t="shared" si="4"/>
        <v>0</v>
      </c>
      <c r="BP17" s="107">
        <f t="shared" si="4"/>
        <v>0</v>
      </c>
      <c r="BQ17" s="107">
        <f t="shared" si="4"/>
        <v>0</v>
      </c>
      <c r="BR17" s="107">
        <f t="shared" ref="BR17:BV17" si="5">BR16</f>
        <v>0</v>
      </c>
      <c r="BS17" s="107">
        <f t="shared" si="5"/>
        <v>0</v>
      </c>
      <c r="BT17" s="107">
        <f t="shared" si="5"/>
        <v>0</v>
      </c>
      <c r="BU17" s="107">
        <f t="shared" si="5"/>
        <v>0</v>
      </c>
      <c r="BV17" s="107">
        <f t="shared" si="5"/>
        <v>0</v>
      </c>
      <c r="BW17" s="107">
        <f t="shared" ref="BW17" si="6">BW16</f>
        <v>0</v>
      </c>
    </row>
    <row r="18" spans="1:75" ht="67.5" x14ac:dyDescent="0.25">
      <c r="A18" s="104">
        <v>9</v>
      </c>
      <c r="B18" s="48" t="s">
        <v>34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</row>
    <row r="19" spans="1:75" s="109" customFormat="1" ht="15" customHeight="1" x14ac:dyDescent="0.25">
      <c r="A19" s="104">
        <v>10</v>
      </c>
      <c r="B19" s="48" t="s">
        <v>822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</row>
    <row r="20" spans="1:75" ht="15" customHeight="1" x14ac:dyDescent="0.25">
      <c r="A20" s="104">
        <v>11</v>
      </c>
      <c r="B20" s="43" t="s">
        <v>829</v>
      </c>
      <c r="C20" s="110">
        <f t="shared" si="0"/>
        <v>0</v>
      </c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15" customHeight="1" x14ac:dyDescent="0.25">
      <c r="A21" s="104">
        <v>12</v>
      </c>
      <c r="B21" s="43" t="s">
        <v>830</v>
      </c>
      <c r="C21" s="110">
        <f t="shared" si="0"/>
        <v>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</row>
    <row r="22" spans="1:75" ht="67.5" x14ac:dyDescent="0.25">
      <c r="A22" s="137">
        <v>13</v>
      </c>
      <c r="B22" s="43" t="s">
        <v>821</v>
      </c>
      <c r="C22" s="110">
        <f t="shared" si="0"/>
        <v>0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</row>
    <row r="23" spans="1:75" ht="15" customHeight="1" x14ac:dyDescent="0.25">
      <c r="A23" s="104">
        <v>14</v>
      </c>
      <c r="B23" s="17" t="s">
        <v>29</v>
      </c>
      <c r="C23" s="110">
        <f t="shared" si="0"/>
        <v>0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</row>
    <row r="24" spans="1:75" s="76" customFormat="1" ht="15" customHeight="1" x14ac:dyDescent="0.25">
      <c r="A24" s="104">
        <v>15</v>
      </c>
      <c r="B24" s="52" t="s">
        <v>823</v>
      </c>
      <c r="C24" s="111">
        <f t="shared" si="0"/>
        <v>0</v>
      </c>
      <c r="D24" s="111">
        <f>SUM(D20:D23)</f>
        <v>0</v>
      </c>
      <c r="E24" s="111">
        <f t="shared" ref="E24" si="7">SUM(E20:E23)</f>
        <v>0</v>
      </c>
      <c r="F24" s="111">
        <f t="shared" ref="F24:BQ24" si="8">SUM(F20:F23)</f>
        <v>0</v>
      </c>
      <c r="G24" s="111">
        <f t="shared" si="8"/>
        <v>0</v>
      </c>
      <c r="H24" s="111">
        <f t="shared" si="8"/>
        <v>0</v>
      </c>
      <c r="I24" s="111">
        <f t="shared" si="8"/>
        <v>0</v>
      </c>
      <c r="J24" s="111">
        <f t="shared" si="8"/>
        <v>0</v>
      </c>
      <c r="K24" s="111">
        <f t="shared" si="8"/>
        <v>0</v>
      </c>
      <c r="L24" s="111">
        <f t="shared" si="8"/>
        <v>0</v>
      </c>
      <c r="M24" s="111">
        <f t="shared" si="8"/>
        <v>0</v>
      </c>
      <c r="N24" s="111">
        <f t="shared" si="8"/>
        <v>0</v>
      </c>
      <c r="O24" s="111">
        <f t="shared" si="8"/>
        <v>0</v>
      </c>
      <c r="P24" s="111">
        <f t="shared" si="8"/>
        <v>0</v>
      </c>
      <c r="Q24" s="111">
        <f t="shared" si="8"/>
        <v>0</v>
      </c>
      <c r="R24" s="111">
        <f t="shared" si="8"/>
        <v>0</v>
      </c>
      <c r="S24" s="111">
        <f t="shared" si="8"/>
        <v>0</v>
      </c>
      <c r="T24" s="111">
        <f t="shared" si="8"/>
        <v>0</v>
      </c>
      <c r="U24" s="111">
        <f t="shared" si="8"/>
        <v>0</v>
      </c>
      <c r="V24" s="111">
        <f t="shared" si="8"/>
        <v>0</v>
      </c>
      <c r="W24" s="111">
        <f t="shared" si="8"/>
        <v>0</v>
      </c>
      <c r="X24" s="111">
        <f t="shared" si="8"/>
        <v>0</v>
      </c>
      <c r="Y24" s="111">
        <f t="shared" si="8"/>
        <v>0</v>
      </c>
      <c r="Z24" s="111">
        <f t="shared" si="8"/>
        <v>0</v>
      </c>
      <c r="AA24" s="111">
        <f t="shared" si="8"/>
        <v>0</v>
      </c>
      <c r="AB24" s="111">
        <f t="shared" si="8"/>
        <v>0</v>
      </c>
      <c r="AC24" s="111">
        <f t="shared" si="8"/>
        <v>0</v>
      </c>
      <c r="AD24" s="111">
        <f t="shared" si="8"/>
        <v>0</v>
      </c>
      <c r="AE24" s="111">
        <f t="shared" si="8"/>
        <v>0</v>
      </c>
      <c r="AF24" s="111">
        <f t="shared" si="8"/>
        <v>0</v>
      </c>
      <c r="AG24" s="111">
        <f t="shared" si="8"/>
        <v>0</v>
      </c>
      <c r="AH24" s="111">
        <f t="shared" si="8"/>
        <v>0</v>
      </c>
      <c r="AI24" s="111">
        <f t="shared" si="8"/>
        <v>0</v>
      </c>
      <c r="AJ24" s="111">
        <f t="shared" si="8"/>
        <v>0</v>
      </c>
      <c r="AK24" s="111">
        <f t="shared" si="8"/>
        <v>0</v>
      </c>
      <c r="AL24" s="111">
        <f t="shared" si="8"/>
        <v>0</v>
      </c>
      <c r="AM24" s="111">
        <f t="shared" si="8"/>
        <v>0</v>
      </c>
      <c r="AN24" s="111">
        <f t="shared" si="8"/>
        <v>0</v>
      </c>
      <c r="AO24" s="111">
        <f t="shared" si="8"/>
        <v>0</v>
      </c>
      <c r="AP24" s="111">
        <f t="shared" si="8"/>
        <v>0</v>
      </c>
      <c r="AQ24" s="111">
        <f t="shared" si="8"/>
        <v>0</v>
      </c>
      <c r="AR24" s="111">
        <f t="shared" si="8"/>
        <v>0</v>
      </c>
      <c r="AS24" s="111">
        <f t="shared" si="8"/>
        <v>0</v>
      </c>
      <c r="AT24" s="111">
        <f t="shared" si="8"/>
        <v>0</v>
      </c>
      <c r="AU24" s="111">
        <f t="shared" si="8"/>
        <v>0</v>
      </c>
      <c r="AV24" s="111">
        <f t="shared" si="8"/>
        <v>0</v>
      </c>
      <c r="AW24" s="111">
        <f t="shared" si="8"/>
        <v>0</v>
      </c>
      <c r="AX24" s="111">
        <f t="shared" si="8"/>
        <v>0</v>
      </c>
      <c r="AY24" s="111">
        <f t="shared" si="8"/>
        <v>0</v>
      </c>
      <c r="AZ24" s="111">
        <f t="shared" si="8"/>
        <v>0</v>
      </c>
      <c r="BA24" s="111">
        <f t="shared" si="8"/>
        <v>0</v>
      </c>
      <c r="BB24" s="111">
        <f t="shared" si="8"/>
        <v>0</v>
      </c>
      <c r="BC24" s="111">
        <f t="shared" si="8"/>
        <v>0</v>
      </c>
      <c r="BD24" s="111">
        <f t="shared" si="8"/>
        <v>0</v>
      </c>
      <c r="BE24" s="111">
        <f t="shared" si="8"/>
        <v>0</v>
      </c>
      <c r="BF24" s="111">
        <f t="shared" si="8"/>
        <v>0</v>
      </c>
      <c r="BG24" s="111">
        <f t="shared" si="8"/>
        <v>0</v>
      </c>
      <c r="BH24" s="111">
        <f t="shared" si="8"/>
        <v>0</v>
      </c>
      <c r="BI24" s="111">
        <f t="shared" si="8"/>
        <v>0</v>
      </c>
      <c r="BJ24" s="111">
        <f t="shared" si="8"/>
        <v>0</v>
      </c>
      <c r="BK24" s="111">
        <f t="shared" si="8"/>
        <v>0</v>
      </c>
      <c r="BL24" s="111">
        <f t="shared" si="8"/>
        <v>0</v>
      </c>
      <c r="BM24" s="111">
        <f t="shared" si="8"/>
        <v>0</v>
      </c>
      <c r="BN24" s="111">
        <f t="shared" si="8"/>
        <v>0</v>
      </c>
      <c r="BO24" s="111">
        <f t="shared" si="8"/>
        <v>0</v>
      </c>
      <c r="BP24" s="111">
        <f t="shared" si="8"/>
        <v>0</v>
      </c>
      <c r="BQ24" s="111">
        <f t="shared" si="8"/>
        <v>0</v>
      </c>
      <c r="BR24" s="111">
        <f t="shared" ref="BR24:BV24" si="9">SUM(BR20:BR23)</f>
        <v>0</v>
      </c>
      <c r="BS24" s="111">
        <f t="shared" si="9"/>
        <v>0</v>
      </c>
      <c r="BT24" s="111">
        <f t="shared" si="9"/>
        <v>0</v>
      </c>
      <c r="BU24" s="111">
        <f t="shared" si="9"/>
        <v>0</v>
      </c>
      <c r="BV24" s="111">
        <f t="shared" si="9"/>
        <v>0</v>
      </c>
      <c r="BW24" s="111">
        <f t="shared" ref="BW24" si="10">SUM(BW20:BW23)</f>
        <v>0</v>
      </c>
    </row>
    <row r="25" spans="1:75" s="76" customFormat="1" ht="15" customHeight="1" x14ac:dyDescent="0.25">
      <c r="A25" s="104">
        <v>16</v>
      </c>
      <c r="B25" s="48" t="s">
        <v>18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</row>
    <row r="26" spans="1:75" s="76" customFormat="1" ht="15" customHeight="1" x14ac:dyDescent="0.25">
      <c r="A26" s="104">
        <v>17</v>
      </c>
      <c r="B26" s="43" t="s">
        <v>27</v>
      </c>
      <c r="C26" s="110">
        <f t="shared" si="0"/>
        <v>0</v>
      </c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s="76" customFormat="1" ht="15" customHeight="1" x14ac:dyDescent="0.25">
      <c r="A27" s="104">
        <v>18</v>
      </c>
      <c r="B27" s="43" t="s">
        <v>28</v>
      </c>
      <c r="C27" s="110">
        <f t="shared" si="0"/>
        <v>0</v>
      </c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s="76" customFormat="1" ht="15" customHeight="1" x14ac:dyDescent="0.25">
      <c r="A28" s="104">
        <v>19</v>
      </c>
      <c r="B28" s="17" t="s">
        <v>37</v>
      </c>
      <c r="C28" s="110">
        <f t="shared" si="0"/>
        <v>0</v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s="76" customFormat="1" ht="15" customHeight="1" x14ac:dyDescent="0.25">
      <c r="A29" s="104">
        <v>20</v>
      </c>
      <c r="B29" s="43" t="s">
        <v>12</v>
      </c>
      <c r="C29" s="110">
        <f t="shared" si="0"/>
        <v>0</v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s="76" customFormat="1" ht="15" customHeight="1" x14ac:dyDescent="0.25">
      <c r="A30" s="104">
        <v>21</v>
      </c>
      <c r="B30" s="43" t="s">
        <v>26</v>
      </c>
      <c r="C30" s="110">
        <f t="shared" si="0"/>
        <v>0</v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s="76" customFormat="1" ht="15" customHeight="1" x14ac:dyDescent="0.25">
      <c r="A31" s="104">
        <v>22</v>
      </c>
      <c r="B31" s="43" t="s">
        <v>25</v>
      </c>
      <c r="C31" s="110">
        <f t="shared" si="0"/>
        <v>0</v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s="76" customFormat="1" ht="15" customHeight="1" x14ac:dyDescent="0.25">
      <c r="A32" s="104">
        <v>23</v>
      </c>
      <c r="B32" s="17" t="s">
        <v>39</v>
      </c>
      <c r="C32" s="110">
        <f t="shared" si="0"/>
        <v>0</v>
      </c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s="76" customFormat="1" ht="15" customHeight="1" x14ac:dyDescent="0.25">
      <c r="A33" s="104">
        <v>24</v>
      </c>
      <c r="B33" s="43" t="s">
        <v>24</v>
      </c>
      <c r="C33" s="110">
        <f t="shared" si="0"/>
        <v>0</v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s="76" customFormat="1" ht="15" customHeight="1" x14ac:dyDescent="0.25">
      <c r="A34" s="104">
        <v>25</v>
      </c>
      <c r="B34" s="43" t="s">
        <v>23</v>
      </c>
      <c r="C34" s="110">
        <f t="shared" si="0"/>
        <v>0</v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s="76" customFormat="1" ht="15" customHeight="1" x14ac:dyDescent="0.25">
      <c r="A35" s="104">
        <v>26</v>
      </c>
      <c r="B35" s="17" t="s">
        <v>40</v>
      </c>
      <c r="C35" s="110">
        <f t="shared" si="0"/>
        <v>0</v>
      </c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s="76" customFormat="1" ht="15" customHeight="1" x14ac:dyDescent="0.25">
      <c r="A36" s="104">
        <v>27</v>
      </c>
      <c r="B36" s="43" t="s">
        <v>0</v>
      </c>
      <c r="C36" s="110">
        <f t="shared" si="0"/>
        <v>0</v>
      </c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" customHeight="1" x14ac:dyDescent="0.25">
      <c r="A37" s="104">
        <v>28</v>
      </c>
      <c r="B37" s="43" t="s">
        <v>1</v>
      </c>
      <c r="C37" s="110">
        <f t="shared" si="0"/>
        <v>0</v>
      </c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" customHeight="1" x14ac:dyDescent="0.25">
      <c r="A38" s="104">
        <v>29</v>
      </c>
      <c r="B38" s="17" t="s">
        <v>38</v>
      </c>
      <c r="C38" s="110">
        <f t="shared" si="0"/>
        <v>0</v>
      </c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" customHeight="1" x14ac:dyDescent="0.25">
      <c r="A39" s="104">
        <v>30</v>
      </c>
      <c r="B39" s="43" t="s">
        <v>13</v>
      </c>
      <c r="C39" s="110">
        <f t="shared" si="0"/>
        <v>0</v>
      </c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ht="15" customHeight="1" x14ac:dyDescent="0.25">
      <c r="A40" s="104">
        <v>31</v>
      </c>
      <c r="B40" s="17" t="s">
        <v>29</v>
      </c>
      <c r="C40" s="110">
        <f t="shared" si="0"/>
        <v>0</v>
      </c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5" customHeight="1" x14ac:dyDescent="0.25">
      <c r="A41" s="104">
        <v>32</v>
      </c>
      <c r="B41" s="52" t="s">
        <v>832</v>
      </c>
      <c r="C41" s="112">
        <f t="shared" si="0"/>
        <v>0</v>
      </c>
      <c r="D41" s="112">
        <f>SUM(D26:D40)</f>
        <v>0</v>
      </c>
      <c r="E41" s="112">
        <f t="shared" ref="E41" si="11">SUM(E26:E40)</f>
        <v>0</v>
      </c>
      <c r="F41" s="112">
        <f t="shared" ref="F41:BQ41" si="12">SUM(F26:F40)</f>
        <v>0</v>
      </c>
      <c r="G41" s="112">
        <f t="shared" si="12"/>
        <v>0</v>
      </c>
      <c r="H41" s="112">
        <f t="shared" si="12"/>
        <v>0</v>
      </c>
      <c r="I41" s="112">
        <f t="shared" si="12"/>
        <v>0</v>
      </c>
      <c r="J41" s="112">
        <f t="shared" si="12"/>
        <v>0</v>
      </c>
      <c r="K41" s="112">
        <f t="shared" si="12"/>
        <v>0</v>
      </c>
      <c r="L41" s="112">
        <f t="shared" si="12"/>
        <v>0</v>
      </c>
      <c r="M41" s="112">
        <f t="shared" si="12"/>
        <v>0</v>
      </c>
      <c r="N41" s="112">
        <f t="shared" si="12"/>
        <v>0</v>
      </c>
      <c r="O41" s="112">
        <f t="shared" si="12"/>
        <v>0</v>
      </c>
      <c r="P41" s="112">
        <f t="shared" si="12"/>
        <v>0</v>
      </c>
      <c r="Q41" s="112">
        <f t="shared" si="12"/>
        <v>0</v>
      </c>
      <c r="R41" s="112">
        <f t="shared" si="12"/>
        <v>0</v>
      </c>
      <c r="S41" s="112">
        <f t="shared" si="12"/>
        <v>0</v>
      </c>
      <c r="T41" s="112">
        <f t="shared" si="12"/>
        <v>0</v>
      </c>
      <c r="U41" s="112">
        <f t="shared" si="12"/>
        <v>0</v>
      </c>
      <c r="V41" s="112">
        <f t="shared" si="12"/>
        <v>0</v>
      </c>
      <c r="W41" s="112">
        <f t="shared" si="12"/>
        <v>0</v>
      </c>
      <c r="X41" s="112">
        <f t="shared" si="12"/>
        <v>0</v>
      </c>
      <c r="Y41" s="112">
        <f t="shared" si="12"/>
        <v>0</v>
      </c>
      <c r="Z41" s="112">
        <f t="shared" si="12"/>
        <v>0</v>
      </c>
      <c r="AA41" s="112">
        <f t="shared" si="12"/>
        <v>0</v>
      </c>
      <c r="AB41" s="112">
        <f t="shared" si="12"/>
        <v>0</v>
      </c>
      <c r="AC41" s="112">
        <f t="shared" si="12"/>
        <v>0</v>
      </c>
      <c r="AD41" s="112">
        <f t="shared" si="12"/>
        <v>0</v>
      </c>
      <c r="AE41" s="112">
        <f t="shared" si="12"/>
        <v>0</v>
      </c>
      <c r="AF41" s="112">
        <f t="shared" si="12"/>
        <v>0</v>
      </c>
      <c r="AG41" s="112">
        <f t="shared" si="12"/>
        <v>0</v>
      </c>
      <c r="AH41" s="112">
        <f t="shared" si="12"/>
        <v>0</v>
      </c>
      <c r="AI41" s="112">
        <f t="shared" si="12"/>
        <v>0</v>
      </c>
      <c r="AJ41" s="112">
        <f t="shared" si="12"/>
        <v>0</v>
      </c>
      <c r="AK41" s="112">
        <f t="shared" si="12"/>
        <v>0</v>
      </c>
      <c r="AL41" s="112">
        <f t="shared" si="12"/>
        <v>0</v>
      </c>
      <c r="AM41" s="112">
        <f t="shared" si="12"/>
        <v>0</v>
      </c>
      <c r="AN41" s="112">
        <f t="shared" si="12"/>
        <v>0</v>
      </c>
      <c r="AO41" s="112">
        <f t="shared" si="12"/>
        <v>0</v>
      </c>
      <c r="AP41" s="112">
        <f t="shared" si="12"/>
        <v>0</v>
      </c>
      <c r="AQ41" s="112">
        <f t="shared" si="12"/>
        <v>0</v>
      </c>
      <c r="AR41" s="112">
        <f t="shared" si="12"/>
        <v>0</v>
      </c>
      <c r="AS41" s="112">
        <f t="shared" si="12"/>
        <v>0</v>
      </c>
      <c r="AT41" s="112">
        <f t="shared" si="12"/>
        <v>0</v>
      </c>
      <c r="AU41" s="112">
        <f t="shared" si="12"/>
        <v>0</v>
      </c>
      <c r="AV41" s="112">
        <f t="shared" si="12"/>
        <v>0</v>
      </c>
      <c r="AW41" s="112">
        <f t="shared" si="12"/>
        <v>0</v>
      </c>
      <c r="AX41" s="112">
        <f t="shared" si="12"/>
        <v>0</v>
      </c>
      <c r="AY41" s="112">
        <f t="shared" si="12"/>
        <v>0</v>
      </c>
      <c r="AZ41" s="112">
        <f t="shared" si="12"/>
        <v>0</v>
      </c>
      <c r="BA41" s="112">
        <f t="shared" si="12"/>
        <v>0</v>
      </c>
      <c r="BB41" s="112">
        <f t="shared" si="12"/>
        <v>0</v>
      </c>
      <c r="BC41" s="112">
        <f t="shared" si="12"/>
        <v>0</v>
      </c>
      <c r="BD41" s="112">
        <f t="shared" si="12"/>
        <v>0</v>
      </c>
      <c r="BE41" s="112">
        <f t="shared" si="12"/>
        <v>0</v>
      </c>
      <c r="BF41" s="112">
        <f t="shared" si="12"/>
        <v>0</v>
      </c>
      <c r="BG41" s="112">
        <f t="shared" si="12"/>
        <v>0</v>
      </c>
      <c r="BH41" s="112">
        <f t="shared" si="12"/>
        <v>0</v>
      </c>
      <c r="BI41" s="112">
        <f t="shared" si="12"/>
        <v>0</v>
      </c>
      <c r="BJ41" s="112">
        <f t="shared" si="12"/>
        <v>0</v>
      </c>
      <c r="BK41" s="112">
        <f t="shared" si="12"/>
        <v>0</v>
      </c>
      <c r="BL41" s="112">
        <f t="shared" si="12"/>
        <v>0</v>
      </c>
      <c r="BM41" s="112">
        <f t="shared" si="12"/>
        <v>0</v>
      </c>
      <c r="BN41" s="112">
        <f t="shared" si="12"/>
        <v>0</v>
      </c>
      <c r="BO41" s="112">
        <f t="shared" si="12"/>
        <v>0</v>
      </c>
      <c r="BP41" s="112">
        <f t="shared" si="12"/>
        <v>0</v>
      </c>
      <c r="BQ41" s="112">
        <f t="shared" si="12"/>
        <v>0</v>
      </c>
      <c r="BR41" s="112">
        <f t="shared" ref="BR41:BV41" si="13">SUM(BR26:BR40)</f>
        <v>0</v>
      </c>
      <c r="BS41" s="112">
        <f t="shared" si="13"/>
        <v>0</v>
      </c>
      <c r="BT41" s="112">
        <f t="shared" si="13"/>
        <v>0</v>
      </c>
      <c r="BU41" s="112">
        <f t="shared" si="13"/>
        <v>0</v>
      </c>
      <c r="BV41" s="112">
        <f t="shared" si="13"/>
        <v>0</v>
      </c>
      <c r="BW41" s="112">
        <f t="shared" ref="BW41" si="14">SUM(BW26:BW40)</f>
        <v>0</v>
      </c>
    </row>
    <row r="42" spans="1:75" ht="15" customHeight="1" x14ac:dyDescent="0.25">
      <c r="A42" s="104">
        <v>33</v>
      </c>
      <c r="B42" s="55" t="s">
        <v>824</v>
      </c>
      <c r="C42" s="107">
        <f t="shared" si="0"/>
        <v>0</v>
      </c>
      <c r="D42" s="107">
        <f>D24+D41</f>
        <v>0</v>
      </c>
      <c r="E42" s="107">
        <f t="shared" ref="E42" si="15">E24+E41</f>
        <v>0</v>
      </c>
      <c r="F42" s="107">
        <f t="shared" ref="F42:BQ42" si="16">F24+F41</f>
        <v>0</v>
      </c>
      <c r="G42" s="107">
        <f t="shared" si="16"/>
        <v>0</v>
      </c>
      <c r="H42" s="107">
        <f t="shared" si="16"/>
        <v>0</v>
      </c>
      <c r="I42" s="107">
        <f t="shared" si="16"/>
        <v>0</v>
      </c>
      <c r="J42" s="107">
        <f t="shared" si="16"/>
        <v>0</v>
      </c>
      <c r="K42" s="107">
        <f t="shared" si="16"/>
        <v>0</v>
      </c>
      <c r="L42" s="107">
        <f t="shared" si="16"/>
        <v>0</v>
      </c>
      <c r="M42" s="107">
        <f t="shared" si="16"/>
        <v>0</v>
      </c>
      <c r="N42" s="107">
        <f t="shared" si="16"/>
        <v>0</v>
      </c>
      <c r="O42" s="107">
        <f t="shared" si="16"/>
        <v>0</v>
      </c>
      <c r="P42" s="107">
        <f t="shared" si="16"/>
        <v>0</v>
      </c>
      <c r="Q42" s="107">
        <f t="shared" si="16"/>
        <v>0</v>
      </c>
      <c r="R42" s="107">
        <f t="shared" si="16"/>
        <v>0</v>
      </c>
      <c r="S42" s="107">
        <f t="shared" si="16"/>
        <v>0</v>
      </c>
      <c r="T42" s="107">
        <f t="shared" si="16"/>
        <v>0</v>
      </c>
      <c r="U42" s="107">
        <f t="shared" si="16"/>
        <v>0</v>
      </c>
      <c r="V42" s="107">
        <f t="shared" si="16"/>
        <v>0</v>
      </c>
      <c r="W42" s="107">
        <f t="shared" si="16"/>
        <v>0</v>
      </c>
      <c r="X42" s="107">
        <f t="shared" si="16"/>
        <v>0</v>
      </c>
      <c r="Y42" s="107">
        <f t="shared" si="16"/>
        <v>0</v>
      </c>
      <c r="Z42" s="107">
        <f t="shared" si="16"/>
        <v>0</v>
      </c>
      <c r="AA42" s="107">
        <f t="shared" si="16"/>
        <v>0</v>
      </c>
      <c r="AB42" s="107">
        <f t="shared" si="16"/>
        <v>0</v>
      </c>
      <c r="AC42" s="107">
        <f t="shared" si="16"/>
        <v>0</v>
      </c>
      <c r="AD42" s="107">
        <f t="shared" si="16"/>
        <v>0</v>
      </c>
      <c r="AE42" s="107">
        <f t="shared" si="16"/>
        <v>0</v>
      </c>
      <c r="AF42" s="107">
        <f t="shared" si="16"/>
        <v>0</v>
      </c>
      <c r="AG42" s="107">
        <f t="shared" si="16"/>
        <v>0</v>
      </c>
      <c r="AH42" s="107">
        <f t="shared" si="16"/>
        <v>0</v>
      </c>
      <c r="AI42" s="107">
        <f t="shared" si="16"/>
        <v>0</v>
      </c>
      <c r="AJ42" s="107">
        <f t="shared" si="16"/>
        <v>0</v>
      </c>
      <c r="AK42" s="107">
        <f t="shared" si="16"/>
        <v>0</v>
      </c>
      <c r="AL42" s="107">
        <f t="shared" si="16"/>
        <v>0</v>
      </c>
      <c r="AM42" s="107">
        <f t="shared" si="16"/>
        <v>0</v>
      </c>
      <c r="AN42" s="107">
        <f t="shared" si="16"/>
        <v>0</v>
      </c>
      <c r="AO42" s="107">
        <f t="shared" si="16"/>
        <v>0</v>
      </c>
      <c r="AP42" s="107">
        <f t="shared" si="16"/>
        <v>0</v>
      </c>
      <c r="AQ42" s="107">
        <f t="shared" si="16"/>
        <v>0</v>
      </c>
      <c r="AR42" s="107">
        <f t="shared" si="16"/>
        <v>0</v>
      </c>
      <c r="AS42" s="107">
        <f t="shared" si="16"/>
        <v>0</v>
      </c>
      <c r="AT42" s="107">
        <f t="shared" si="16"/>
        <v>0</v>
      </c>
      <c r="AU42" s="107">
        <f t="shared" si="16"/>
        <v>0</v>
      </c>
      <c r="AV42" s="107">
        <f t="shared" si="16"/>
        <v>0</v>
      </c>
      <c r="AW42" s="107">
        <f t="shared" si="16"/>
        <v>0</v>
      </c>
      <c r="AX42" s="107">
        <f t="shared" si="16"/>
        <v>0</v>
      </c>
      <c r="AY42" s="107">
        <f t="shared" si="16"/>
        <v>0</v>
      </c>
      <c r="AZ42" s="107">
        <f t="shared" si="16"/>
        <v>0</v>
      </c>
      <c r="BA42" s="107">
        <f t="shared" si="16"/>
        <v>0</v>
      </c>
      <c r="BB42" s="107">
        <f t="shared" si="16"/>
        <v>0</v>
      </c>
      <c r="BC42" s="107">
        <f t="shared" si="16"/>
        <v>0</v>
      </c>
      <c r="BD42" s="107">
        <f t="shared" si="16"/>
        <v>0</v>
      </c>
      <c r="BE42" s="107">
        <f t="shared" si="16"/>
        <v>0</v>
      </c>
      <c r="BF42" s="107">
        <f t="shared" si="16"/>
        <v>0</v>
      </c>
      <c r="BG42" s="107">
        <f t="shared" si="16"/>
        <v>0</v>
      </c>
      <c r="BH42" s="107">
        <f t="shared" si="16"/>
        <v>0</v>
      </c>
      <c r="BI42" s="107">
        <f t="shared" si="16"/>
        <v>0</v>
      </c>
      <c r="BJ42" s="107">
        <f t="shared" si="16"/>
        <v>0</v>
      </c>
      <c r="BK42" s="107">
        <f t="shared" si="16"/>
        <v>0</v>
      </c>
      <c r="BL42" s="107">
        <f t="shared" si="16"/>
        <v>0</v>
      </c>
      <c r="BM42" s="107">
        <f t="shared" si="16"/>
        <v>0</v>
      </c>
      <c r="BN42" s="107">
        <f t="shared" si="16"/>
        <v>0</v>
      </c>
      <c r="BO42" s="107">
        <f t="shared" si="16"/>
        <v>0</v>
      </c>
      <c r="BP42" s="107">
        <f t="shared" si="16"/>
        <v>0</v>
      </c>
      <c r="BQ42" s="107">
        <f t="shared" si="16"/>
        <v>0</v>
      </c>
      <c r="BR42" s="107">
        <f t="shared" ref="BR42:BV42" si="17">BR24+BR41</f>
        <v>0</v>
      </c>
      <c r="BS42" s="107">
        <f t="shared" si="17"/>
        <v>0</v>
      </c>
      <c r="BT42" s="107">
        <f t="shared" si="17"/>
        <v>0</v>
      </c>
      <c r="BU42" s="107">
        <f t="shared" si="17"/>
        <v>0</v>
      </c>
      <c r="BV42" s="107">
        <f t="shared" si="17"/>
        <v>0</v>
      </c>
      <c r="BW42" s="107">
        <f t="shared" ref="BW42" si="18">BW24+BW41</f>
        <v>0</v>
      </c>
    </row>
    <row r="43" spans="1:75" ht="39" x14ac:dyDescent="0.25">
      <c r="A43" s="104">
        <v>34</v>
      </c>
      <c r="B43" s="56" t="s">
        <v>825</v>
      </c>
      <c r="C43" s="113">
        <f t="shared" si="0"/>
        <v>0</v>
      </c>
      <c r="D43" s="113">
        <f>D17-D42</f>
        <v>0</v>
      </c>
      <c r="E43" s="113">
        <f>E17-E42</f>
        <v>0</v>
      </c>
      <c r="F43" s="113">
        <f t="shared" ref="F43:BQ43" si="19">F17-F42</f>
        <v>0</v>
      </c>
      <c r="G43" s="113">
        <f t="shared" si="19"/>
        <v>0</v>
      </c>
      <c r="H43" s="113">
        <f t="shared" si="19"/>
        <v>0</v>
      </c>
      <c r="I43" s="113">
        <f t="shared" si="19"/>
        <v>0</v>
      </c>
      <c r="J43" s="113">
        <f t="shared" si="19"/>
        <v>0</v>
      </c>
      <c r="K43" s="113">
        <f t="shared" si="19"/>
        <v>0</v>
      </c>
      <c r="L43" s="113">
        <f t="shared" si="19"/>
        <v>0</v>
      </c>
      <c r="M43" s="113">
        <f t="shared" si="19"/>
        <v>0</v>
      </c>
      <c r="N43" s="113">
        <f t="shared" si="19"/>
        <v>0</v>
      </c>
      <c r="O43" s="113">
        <f t="shared" si="19"/>
        <v>0</v>
      </c>
      <c r="P43" s="113">
        <f t="shared" si="19"/>
        <v>0</v>
      </c>
      <c r="Q43" s="113">
        <f t="shared" si="19"/>
        <v>0</v>
      </c>
      <c r="R43" s="113">
        <f t="shared" si="19"/>
        <v>0</v>
      </c>
      <c r="S43" s="113">
        <f t="shared" si="19"/>
        <v>0</v>
      </c>
      <c r="T43" s="113">
        <f t="shared" si="19"/>
        <v>0</v>
      </c>
      <c r="U43" s="113">
        <f t="shared" si="19"/>
        <v>0</v>
      </c>
      <c r="V43" s="113">
        <f t="shared" si="19"/>
        <v>0</v>
      </c>
      <c r="W43" s="113">
        <f t="shared" si="19"/>
        <v>0</v>
      </c>
      <c r="X43" s="113">
        <f t="shared" si="19"/>
        <v>0</v>
      </c>
      <c r="Y43" s="113">
        <f t="shared" si="19"/>
        <v>0</v>
      </c>
      <c r="Z43" s="113">
        <f t="shared" si="19"/>
        <v>0</v>
      </c>
      <c r="AA43" s="113">
        <f t="shared" si="19"/>
        <v>0</v>
      </c>
      <c r="AB43" s="113">
        <f t="shared" si="19"/>
        <v>0</v>
      </c>
      <c r="AC43" s="113">
        <f t="shared" si="19"/>
        <v>0</v>
      </c>
      <c r="AD43" s="113">
        <f t="shared" si="19"/>
        <v>0</v>
      </c>
      <c r="AE43" s="113">
        <f t="shared" si="19"/>
        <v>0</v>
      </c>
      <c r="AF43" s="113">
        <f t="shared" si="19"/>
        <v>0</v>
      </c>
      <c r="AG43" s="113">
        <f t="shared" si="19"/>
        <v>0</v>
      </c>
      <c r="AH43" s="113">
        <f t="shared" si="19"/>
        <v>0</v>
      </c>
      <c r="AI43" s="113">
        <f t="shared" si="19"/>
        <v>0</v>
      </c>
      <c r="AJ43" s="113">
        <f t="shared" si="19"/>
        <v>0</v>
      </c>
      <c r="AK43" s="113">
        <f t="shared" si="19"/>
        <v>0</v>
      </c>
      <c r="AL43" s="113">
        <f t="shared" si="19"/>
        <v>0</v>
      </c>
      <c r="AM43" s="113">
        <f t="shared" si="19"/>
        <v>0</v>
      </c>
      <c r="AN43" s="113">
        <f t="shared" si="19"/>
        <v>0</v>
      </c>
      <c r="AO43" s="113">
        <f t="shared" si="19"/>
        <v>0</v>
      </c>
      <c r="AP43" s="113">
        <f t="shared" si="19"/>
        <v>0</v>
      </c>
      <c r="AQ43" s="113">
        <f t="shared" si="19"/>
        <v>0</v>
      </c>
      <c r="AR43" s="113">
        <f t="shared" si="19"/>
        <v>0</v>
      </c>
      <c r="AS43" s="113">
        <f t="shared" si="19"/>
        <v>0</v>
      </c>
      <c r="AT43" s="113">
        <f t="shared" si="19"/>
        <v>0</v>
      </c>
      <c r="AU43" s="113">
        <f t="shared" si="19"/>
        <v>0</v>
      </c>
      <c r="AV43" s="113">
        <f t="shared" si="19"/>
        <v>0</v>
      </c>
      <c r="AW43" s="113">
        <f t="shared" si="19"/>
        <v>0</v>
      </c>
      <c r="AX43" s="113">
        <f t="shared" si="19"/>
        <v>0</v>
      </c>
      <c r="AY43" s="113">
        <f t="shared" si="19"/>
        <v>0</v>
      </c>
      <c r="AZ43" s="113">
        <f t="shared" si="19"/>
        <v>0</v>
      </c>
      <c r="BA43" s="113">
        <f t="shared" si="19"/>
        <v>0</v>
      </c>
      <c r="BB43" s="113">
        <f t="shared" si="19"/>
        <v>0</v>
      </c>
      <c r="BC43" s="113">
        <f t="shared" si="19"/>
        <v>0</v>
      </c>
      <c r="BD43" s="113">
        <f t="shared" si="19"/>
        <v>0</v>
      </c>
      <c r="BE43" s="113">
        <f t="shared" si="19"/>
        <v>0</v>
      </c>
      <c r="BF43" s="113">
        <f t="shared" si="19"/>
        <v>0</v>
      </c>
      <c r="BG43" s="113">
        <f t="shared" si="19"/>
        <v>0</v>
      </c>
      <c r="BH43" s="113">
        <f t="shared" si="19"/>
        <v>0</v>
      </c>
      <c r="BI43" s="113">
        <f t="shared" si="19"/>
        <v>0</v>
      </c>
      <c r="BJ43" s="113">
        <f t="shared" si="19"/>
        <v>0</v>
      </c>
      <c r="BK43" s="113">
        <f t="shared" si="19"/>
        <v>0</v>
      </c>
      <c r="BL43" s="113">
        <f t="shared" si="19"/>
        <v>0</v>
      </c>
      <c r="BM43" s="113">
        <f t="shared" si="19"/>
        <v>0</v>
      </c>
      <c r="BN43" s="113">
        <f t="shared" si="19"/>
        <v>0</v>
      </c>
      <c r="BO43" s="113">
        <f t="shared" si="19"/>
        <v>0</v>
      </c>
      <c r="BP43" s="113">
        <f t="shared" si="19"/>
        <v>0</v>
      </c>
      <c r="BQ43" s="113">
        <f t="shared" si="19"/>
        <v>0</v>
      </c>
      <c r="BR43" s="113">
        <f t="shared" ref="BR43:BV43" si="20">BR17-BR42</f>
        <v>0</v>
      </c>
      <c r="BS43" s="113">
        <f t="shared" si="20"/>
        <v>0</v>
      </c>
      <c r="BT43" s="113">
        <f t="shared" si="20"/>
        <v>0</v>
      </c>
      <c r="BU43" s="113">
        <f t="shared" si="20"/>
        <v>0</v>
      </c>
      <c r="BV43" s="113">
        <f t="shared" si="20"/>
        <v>0</v>
      </c>
      <c r="BW43" s="113">
        <f t="shared" ref="BW43" si="21">BW17-BW42</f>
        <v>0</v>
      </c>
    </row>
    <row r="44" spans="1:75" s="109" customFormat="1" ht="15" customHeight="1" x14ac:dyDescent="0.25">
      <c r="A44" s="104">
        <v>35</v>
      </c>
      <c r="B44" s="48" t="s">
        <v>30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</row>
    <row r="45" spans="1:75" ht="15" customHeight="1" x14ac:dyDescent="0.25">
      <c r="A45" s="104">
        <v>36</v>
      </c>
      <c r="B45" s="43" t="s">
        <v>16</v>
      </c>
      <c r="C45" s="105">
        <f t="shared" si="0"/>
        <v>0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</row>
    <row r="46" spans="1:75" ht="15" customHeight="1" x14ac:dyDescent="0.25">
      <c r="A46" s="104">
        <v>37</v>
      </c>
      <c r="B46" s="43" t="s">
        <v>35</v>
      </c>
      <c r="C46" s="105">
        <f t="shared" si="0"/>
        <v>0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</row>
    <row r="47" spans="1:75" ht="15" customHeight="1" x14ac:dyDescent="0.25">
      <c r="A47" s="104">
        <v>38</v>
      </c>
      <c r="B47" s="43" t="s">
        <v>820</v>
      </c>
      <c r="C47" s="105">
        <f t="shared" si="0"/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1:75" ht="15" customHeight="1" x14ac:dyDescent="0.25">
      <c r="A48" s="104">
        <v>39</v>
      </c>
      <c r="B48" s="58" t="s">
        <v>826</v>
      </c>
      <c r="C48" s="114">
        <f t="shared" si="0"/>
        <v>0</v>
      </c>
      <c r="D48" s="114">
        <f>SUM(D45:D47)</f>
        <v>0</v>
      </c>
      <c r="E48" s="114">
        <f t="shared" ref="E48" si="22">SUM(E45:E47)</f>
        <v>0</v>
      </c>
      <c r="F48" s="114">
        <f t="shared" ref="F48:BQ48" si="23">SUM(F45:F47)</f>
        <v>0</v>
      </c>
      <c r="G48" s="114">
        <f t="shared" si="23"/>
        <v>0</v>
      </c>
      <c r="H48" s="114">
        <f t="shared" si="23"/>
        <v>0</v>
      </c>
      <c r="I48" s="114">
        <f t="shared" si="23"/>
        <v>0</v>
      </c>
      <c r="J48" s="114">
        <f t="shared" si="23"/>
        <v>0</v>
      </c>
      <c r="K48" s="114">
        <f t="shared" si="23"/>
        <v>0</v>
      </c>
      <c r="L48" s="114">
        <f t="shared" si="23"/>
        <v>0</v>
      </c>
      <c r="M48" s="114">
        <f t="shared" si="23"/>
        <v>0</v>
      </c>
      <c r="N48" s="114">
        <f t="shared" si="23"/>
        <v>0</v>
      </c>
      <c r="O48" s="114">
        <f t="shared" si="23"/>
        <v>0</v>
      </c>
      <c r="P48" s="114">
        <f t="shared" si="23"/>
        <v>0</v>
      </c>
      <c r="Q48" s="114">
        <f t="shared" si="23"/>
        <v>0</v>
      </c>
      <c r="R48" s="114">
        <f t="shared" si="23"/>
        <v>0</v>
      </c>
      <c r="S48" s="114">
        <f t="shared" si="23"/>
        <v>0</v>
      </c>
      <c r="T48" s="114">
        <f t="shared" si="23"/>
        <v>0</v>
      </c>
      <c r="U48" s="114">
        <f t="shared" si="23"/>
        <v>0</v>
      </c>
      <c r="V48" s="114">
        <f t="shared" si="23"/>
        <v>0</v>
      </c>
      <c r="W48" s="114">
        <f t="shared" si="23"/>
        <v>0</v>
      </c>
      <c r="X48" s="114">
        <f t="shared" si="23"/>
        <v>0</v>
      </c>
      <c r="Y48" s="114">
        <f t="shared" si="23"/>
        <v>0</v>
      </c>
      <c r="Z48" s="114">
        <f t="shared" si="23"/>
        <v>0</v>
      </c>
      <c r="AA48" s="114">
        <f t="shared" si="23"/>
        <v>0</v>
      </c>
      <c r="AB48" s="114">
        <f t="shared" si="23"/>
        <v>0</v>
      </c>
      <c r="AC48" s="114">
        <f t="shared" si="23"/>
        <v>0</v>
      </c>
      <c r="AD48" s="114">
        <f t="shared" si="23"/>
        <v>0</v>
      </c>
      <c r="AE48" s="114">
        <f t="shared" si="23"/>
        <v>0</v>
      </c>
      <c r="AF48" s="114">
        <f t="shared" si="23"/>
        <v>0</v>
      </c>
      <c r="AG48" s="114">
        <f t="shared" si="23"/>
        <v>0</v>
      </c>
      <c r="AH48" s="114">
        <f t="shared" si="23"/>
        <v>0</v>
      </c>
      <c r="AI48" s="114">
        <f t="shared" si="23"/>
        <v>0</v>
      </c>
      <c r="AJ48" s="114">
        <f t="shared" si="23"/>
        <v>0</v>
      </c>
      <c r="AK48" s="114">
        <f t="shared" si="23"/>
        <v>0</v>
      </c>
      <c r="AL48" s="114">
        <f t="shared" si="23"/>
        <v>0</v>
      </c>
      <c r="AM48" s="114">
        <f t="shared" si="23"/>
        <v>0</v>
      </c>
      <c r="AN48" s="114">
        <f t="shared" si="23"/>
        <v>0</v>
      </c>
      <c r="AO48" s="114">
        <f t="shared" si="23"/>
        <v>0</v>
      </c>
      <c r="AP48" s="114">
        <f t="shared" si="23"/>
        <v>0</v>
      </c>
      <c r="AQ48" s="114">
        <f t="shared" si="23"/>
        <v>0</v>
      </c>
      <c r="AR48" s="114">
        <f t="shared" si="23"/>
        <v>0</v>
      </c>
      <c r="AS48" s="114">
        <f t="shared" si="23"/>
        <v>0</v>
      </c>
      <c r="AT48" s="114">
        <f t="shared" si="23"/>
        <v>0</v>
      </c>
      <c r="AU48" s="114">
        <f t="shared" si="23"/>
        <v>0</v>
      </c>
      <c r="AV48" s="114">
        <f t="shared" si="23"/>
        <v>0</v>
      </c>
      <c r="AW48" s="114">
        <f t="shared" si="23"/>
        <v>0</v>
      </c>
      <c r="AX48" s="114">
        <f t="shared" si="23"/>
        <v>0</v>
      </c>
      <c r="AY48" s="114">
        <f t="shared" si="23"/>
        <v>0</v>
      </c>
      <c r="AZ48" s="114">
        <f t="shared" si="23"/>
        <v>0</v>
      </c>
      <c r="BA48" s="114">
        <f t="shared" si="23"/>
        <v>0</v>
      </c>
      <c r="BB48" s="114">
        <f t="shared" si="23"/>
        <v>0</v>
      </c>
      <c r="BC48" s="114">
        <f t="shared" si="23"/>
        <v>0</v>
      </c>
      <c r="BD48" s="114">
        <f t="shared" si="23"/>
        <v>0</v>
      </c>
      <c r="BE48" s="114">
        <f t="shared" si="23"/>
        <v>0</v>
      </c>
      <c r="BF48" s="114">
        <f t="shared" si="23"/>
        <v>0</v>
      </c>
      <c r="BG48" s="114">
        <f t="shared" si="23"/>
        <v>0</v>
      </c>
      <c r="BH48" s="114">
        <f t="shared" si="23"/>
        <v>0</v>
      </c>
      <c r="BI48" s="114">
        <f t="shared" si="23"/>
        <v>0</v>
      </c>
      <c r="BJ48" s="114">
        <f t="shared" si="23"/>
        <v>0</v>
      </c>
      <c r="BK48" s="114">
        <f t="shared" si="23"/>
        <v>0</v>
      </c>
      <c r="BL48" s="114">
        <f t="shared" si="23"/>
        <v>0</v>
      </c>
      <c r="BM48" s="114">
        <f t="shared" si="23"/>
        <v>0</v>
      </c>
      <c r="BN48" s="114">
        <f t="shared" si="23"/>
        <v>0</v>
      </c>
      <c r="BO48" s="114">
        <f t="shared" si="23"/>
        <v>0</v>
      </c>
      <c r="BP48" s="114">
        <f t="shared" si="23"/>
        <v>0</v>
      </c>
      <c r="BQ48" s="114">
        <f t="shared" si="23"/>
        <v>0</v>
      </c>
      <c r="BR48" s="114">
        <f t="shared" ref="BR48:BV48" si="24">SUM(BR45:BR47)</f>
        <v>0</v>
      </c>
      <c r="BS48" s="114">
        <f t="shared" si="24"/>
        <v>0</v>
      </c>
      <c r="BT48" s="114">
        <f t="shared" si="24"/>
        <v>0</v>
      </c>
      <c r="BU48" s="114">
        <f t="shared" si="24"/>
        <v>0</v>
      </c>
      <c r="BV48" s="114">
        <f t="shared" si="24"/>
        <v>0</v>
      </c>
      <c r="BW48" s="114">
        <f t="shared" ref="BW48" si="25">SUM(BW45:BW47)</f>
        <v>0</v>
      </c>
    </row>
    <row r="49" spans="1:75" s="109" customFormat="1" ht="15" customHeight="1" x14ac:dyDescent="0.25">
      <c r="A49" s="104">
        <v>40</v>
      </c>
      <c r="B49" s="48" t="s">
        <v>17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</row>
    <row r="50" spans="1:75" s="76" customFormat="1" ht="15" customHeight="1" x14ac:dyDescent="0.25">
      <c r="A50" s="104">
        <v>41</v>
      </c>
      <c r="B50" s="43" t="s">
        <v>16</v>
      </c>
      <c r="C50" s="105">
        <f t="shared" si="0"/>
        <v>0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</row>
    <row r="51" spans="1:75" s="76" customFormat="1" ht="15" customHeight="1" x14ac:dyDescent="0.25">
      <c r="A51" s="104">
        <v>42</v>
      </c>
      <c r="B51" s="43" t="s">
        <v>35</v>
      </c>
      <c r="C51" s="105">
        <f t="shared" si="0"/>
        <v>0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1:75" s="76" customFormat="1" ht="39" customHeight="1" x14ac:dyDescent="0.25">
      <c r="A52" s="104">
        <v>43</v>
      </c>
      <c r="B52" s="60" t="s">
        <v>834</v>
      </c>
      <c r="C52" s="115">
        <f t="shared" si="0"/>
        <v>0</v>
      </c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</row>
    <row r="53" spans="1:75" s="76" customFormat="1" ht="15" customHeight="1" x14ac:dyDescent="0.25">
      <c r="A53" s="104">
        <v>44</v>
      </c>
      <c r="B53" s="63" t="s">
        <v>835</v>
      </c>
      <c r="C53" s="113">
        <f t="shared" si="0"/>
        <v>0</v>
      </c>
      <c r="D53" s="113">
        <f>SUM(D50:D52)</f>
        <v>0</v>
      </c>
      <c r="E53" s="113">
        <f t="shared" ref="E53:BP53" si="26">SUM(E50:E52)</f>
        <v>0</v>
      </c>
      <c r="F53" s="113">
        <f t="shared" si="26"/>
        <v>0</v>
      </c>
      <c r="G53" s="113">
        <f t="shared" si="26"/>
        <v>0</v>
      </c>
      <c r="H53" s="113">
        <f t="shared" si="26"/>
        <v>0</v>
      </c>
      <c r="I53" s="113">
        <f t="shared" si="26"/>
        <v>0</v>
      </c>
      <c r="J53" s="113">
        <f t="shared" si="26"/>
        <v>0</v>
      </c>
      <c r="K53" s="113">
        <f t="shared" si="26"/>
        <v>0</v>
      </c>
      <c r="L53" s="113">
        <f t="shared" si="26"/>
        <v>0</v>
      </c>
      <c r="M53" s="113">
        <f t="shared" si="26"/>
        <v>0</v>
      </c>
      <c r="N53" s="113">
        <f t="shared" si="26"/>
        <v>0</v>
      </c>
      <c r="O53" s="113">
        <f t="shared" si="26"/>
        <v>0</v>
      </c>
      <c r="P53" s="113">
        <f t="shared" si="26"/>
        <v>0</v>
      </c>
      <c r="Q53" s="113">
        <f t="shared" si="26"/>
        <v>0</v>
      </c>
      <c r="R53" s="113">
        <f t="shared" si="26"/>
        <v>0</v>
      </c>
      <c r="S53" s="113">
        <f t="shared" si="26"/>
        <v>0</v>
      </c>
      <c r="T53" s="113">
        <f t="shared" si="26"/>
        <v>0</v>
      </c>
      <c r="U53" s="113">
        <f t="shared" si="26"/>
        <v>0</v>
      </c>
      <c r="V53" s="113">
        <f t="shared" si="26"/>
        <v>0</v>
      </c>
      <c r="W53" s="113">
        <f t="shared" si="26"/>
        <v>0</v>
      </c>
      <c r="X53" s="113">
        <f t="shared" si="26"/>
        <v>0</v>
      </c>
      <c r="Y53" s="113">
        <f t="shared" si="26"/>
        <v>0</v>
      </c>
      <c r="Z53" s="113">
        <f t="shared" si="26"/>
        <v>0</v>
      </c>
      <c r="AA53" s="113">
        <f t="shared" si="26"/>
        <v>0</v>
      </c>
      <c r="AB53" s="113">
        <f t="shared" si="26"/>
        <v>0</v>
      </c>
      <c r="AC53" s="113">
        <f t="shared" si="26"/>
        <v>0</v>
      </c>
      <c r="AD53" s="113">
        <f t="shared" si="26"/>
        <v>0</v>
      </c>
      <c r="AE53" s="113">
        <f t="shared" si="26"/>
        <v>0</v>
      </c>
      <c r="AF53" s="113">
        <f t="shared" si="26"/>
        <v>0</v>
      </c>
      <c r="AG53" s="113">
        <f t="shared" si="26"/>
        <v>0</v>
      </c>
      <c r="AH53" s="113">
        <f t="shared" si="26"/>
        <v>0</v>
      </c>
      <c r="AI53" s="113">
        <f t="shared" si="26"/>
        <v>0</v>
      </c>
      <c r="AJ53" s="113">
        <f t="shared" si="26"/>
        <v>0</v>
      </c>
      <c r="AK53" s="113">
        <f t="shared" si="26"/>
        <v>0</v>
      </c>
      <c r="AL53" s="113">
        <f t="shared" si="26"/>
        <v>0</v>
      </c>
      <c r="AM53" s="113">
        <f t="shared" si="26"/>
        <v>0</v>
      </c>
      <c r="AN53" s="113">
        <f t="shared" si="26"/>
        <v>0</v>
      </c>
      <c r="AO53" s="113">
        <f t="shared" si="26"/>
        <v>0</v>
      </c>
      <c r="AP53" s="113">
        <f t="shared" si="26"/>
        <v>0</v>
      </c>
      <c r="AQ53" s="113">
        <f t="shared" si="26"/>
        <v>0</v>
      </c>
      <c r="AR53" s="113">
        <f t="shared" si="26"/>
        <v>0</v>
      </c>
      <c r="AS53" s="113">
        <f t="shared" si="26"/>
        <v>0</v>
      </c>
      <c r="AT53" s="113">
        <f t="shared" si="26"/>
        <v>0</v>
      </c>
      <c r="AU53" s="113">
        <f t="shared" si="26"/>
        <v>0</v>
      </c>
      <c r="AV53" s="113">
        <f t="shared" si="26"/>
        <v>0</v>
      </c>
      <c r="AW53" s="113">
        <f t="shared" si="26"/>
        <v>0</v>
      </c>
      <c r="AX53" s="113">
        <f t="shared" si="26"/>
        <v>0</v>
      </c>
      <c r="AY53" s="113">
        <f t="shared" si="26"/>
        <v>0</v>
      </c>
      <c r="AZ53" s="113">
        <f t="shared" si="26"/>
        <v>0</v>
      </c>
      <c r="BA53" s="113">
        <f t="shared" si="26"/>
        <v>0</v>
      </c>
      <c r="BB53" s="113">
        <f t="shared" si="26"/>
        <v>0</v>
      </c>
      <c r="BC53" s="113">
        <f t="shared" si="26"/>
        <v>0</v>
      </c>
      <c r="BD53" s="113">
        <f t="shared" si="26"/>
        <v>0</v>
      </c>
      <c r="BE53" s="113">
        <f t="shared" si="26"/>
        <v>0</v>
      </c>
      <c r="BF53" s="113">
        <f t="shared" si="26"/>
        <v>0</v>
      </c>
      <c r="BG53" s="113">
        <f t="shared" si="26"/>
        <v>0</v>
      </c>
      <c r="BH53" s="113">
        <f t="shared" si="26"/>
        <v>0</v>
      </c>
      <c r="BI53" s="113">
        <f t="shared" si="26"/>
        <v>0</v>
      </c>
      <c r="BJ53" s="113">
        <f t="shared" si="26"/>
        <v>0</v>
      </c>
      <c r="BK53" s="113">
        <f t="shared" si="26"/>
        <v>0</v>
      </c>
      <c r="BL53" s="113">
        <f t="shared" si="26"/>
        <v>0</v>
      </c>
      <c r="BM53" s="113">
        <f t="shared" si="26"/>
        <v>0</v>
      </c>
      <c r="BN53" s="113">
        <f t="shared" si="26"/>
        <v>0</v>
      </c>
      <c r="BO53" s="113">
        <f t="shared" si="26"/>
        <v>0</v>
      </c>
      <c r="BP53" s="113">
        <f t="shared" si="26"/>
        <v>0</v>
      </c>
      <c r="BQ53" s="113">
        <f t="shared" ref="BQ53:BW53" si="27">SUM(BQ50:BQ52)</f>
        <v>0</v>
      </c>
      <c r="BR53" s="113">
        <f t="shared" si="27"/>
        <v>0</v>
      </c>
      <c r="BS53" s="113">
        <f t="shared" si="27"/>
        <v>0</v>
      </c>
      <c r="BT53" s="113">
        <f t="shared" si="27"/>
        <v>0</v>
      </c>
      <c r="BU53" s="113">
        <f t="shared" si="27"/>
        <v>0</v>
      </c>
      <c r="BV53" s="113">
        <f t="shared" si="27"/>
        <v>0</v>
      </c>
      <c r="BW53" s="113">
        <f t="shared" si="27"/>
        <v>0</v>
      </c>
    </row>
    <row r="54" spans="1:75" ht="40.5" x14ac:dyDescent="0.25">
      <c r="A54" s="104">
        <v>45</v>
      </c>
      <c r="B54" s="43" t="s">
        <v>831</v>
      </c>
      <c r="C54" s="110">
        <f t="shared" si="0"/>
        <v>0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</row>
    <row r="55" spans="1:75" ht="15" customHeight="1" x14ac:dyDescent="0.25">
      <c r="A55" s="104">
        <v>46</v>
      </c>
      <c r="B55" s="17" t="s">
        <v>29</v>
      </c>
      <c r="C55" s="110">
        <f t="shared" si="0"/>
        <v>0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</row>
    <row r="56" spans="1:75" ht="15" customHeight="1" x14ac:dyDescent="0.25">
      <c r="A56" s="104">
        <v>47</v>
      </c>
      <c r="B56" s="17" t="s">
        <v>29</v>
      </c>
      <c r="C56" s="110">
        <f t="shared" si="0"/>
        <v>0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</row>
    <row r="57" spans="1:75" ht="39" x14ac:dyDescent="0.25">
      <c r="A57" s="104">
        <v>48</v>
      </c>
      <c r="B57" s="64" t="s">
        <v>837</v>
      </c>
      <c r="C57" s="116">
        <f t="shared" si="0"/>
        <v>0</v>
      </c>
      <c r="D57" s="116">
        <f>D43-D53-D54-D55-D56</f>
        <v>0</v>
      </c>
      <c r="E57" s="116">
        <f t="shared" ref="E57:BP57" si="28">E43-E53-E54-E55-E56</f>
        <v>0</v>
      </c>
      <c r="F57" s="116">
        <f t="shared" si="28"/>
        <v>0</v>
      </c>
      <c r="G57" s="116">
        <f t="shared" si="28"/>
        <v>0</v>
      </c>
      <c r="H57" s="116">
        <f t="shared" si="28"/>
        <v>0</v>
      </c>
      <c r="I57" s="116">
        <f t="shared" si="28"/>
        <v>0</v>
      </c>
      <c r="J57" s="116">
        <f t="shared" si="28"/>
        <v>0</v>
      </c>
      <c r="K57" s="116">
        <f t="shared" si="28"/>
        <v>0</v>
      </c>
      <c r="L57" s="116">
        <f t="shared" si="28"/>
        <v>0</v>
      </c>
      <c r="M57" s="116">
        <f t="shared" si="28"/>
        <v>0</v>
      </c>
      <c r="N57" s="116">
        <f t="shared" si="28"/>
        <v>0</v>
      </c>
      <c r="O57" s="116">
        <f t="shared" si="28"/>
        <v>0</v>
      </c>
      <c r="P57" s="116">
        <f t="shared" si="28"/>
        <v>0</v>
      </c>
      <c r="Q57" s="116">
        <f t="shared" si="28"/>
        <v>0</v>
      </c>
      <c r="R57" s="116">
        <f t="shared" si="28"/>
        <v>0</v>
      </c>
      <c r="S57" s="116">
        <f t="shared" si="28"/>
        <v>0</v>
      </c>
      <c r="T57" s="116">
        <f t="shared" si="28"/>
        <v>0</v>
      </c>
      <c r="U57" s="116">
        <f t="shared" si="28"/>
        <v>0</v>
      </c>
      <c r="V57" s="116">
        <f t="shared" si="28"/>
        <v>0</v>
      </c>
      <c r="W57" s="116">
        <f t="shared" si="28"/>
        <v>0</v>
      </c>
      <c r="X57" s="116">
        <f t="shared" si="28"/>
        <v>0</v>
      </c>
      <c r="Y57" s="116">
        <f t="shared" si="28"/>
        <v>0</v>
      </c>
      <c r="Z57" s="116">
        <f t="shared" si="28"/>
        <v>0</v>
      </c>
      <c r="AA57" s="116">
        <f t="shared" si="28"/>
        <v>0</v>
      </c>
      <c r="AB57" s="116">
        <f t="shared" si="28"/>
        <v>0</v>
      </c>
      <c r="AC57" s="116">
        <f t="shared" si="28"/>
        <v>0</v>
      </c>
      <c r="AD57" s="116">
        <f t="shared" si="28"/>
        <v>0</v>
      </c>
      <c r="AE57" s="116">
        <f t="shared" si="28"/>
        <v>0</v>
      </c>
      <c r="AF57" s="116">
        <f t="shared" si="28"/>
        <v>0</v>
      </c>
      <c r="AG57" s="116">
        <f t="shared" si="28"/>
        <v>0</v>
      </c>
      <c r="AH57" s="116">
        <f t="shared" si="28"/>
        <v>0</v>
      </c>
      <c r="AI57" s="116">
        <f t="shared" si="28"/>
        <v>0</v>
      </c>
      <c r="AJ57" s="116">
        <f t="shared" si="28"/>
        <v>0</v>
      </c>
      <c r="AK57" s="116">
        <f t="shared" si="28"/>
        <v>0</v>
      </c>
      <c r="AL57" s="116">
        <f t="shared" si="28"/>
        <v>0</v>
      </c>
      <c r="AM57" s="116">
        <f t="shared" si="28"/>
        <v>0</v>
      </c>
      <c r="AN57" s="116">
        <f t="shared" si="28"/>
        <v>0</v>
      </c>
      <c r="AO57" s="116">
        <f t="shared" si="28"/>
        <v>0</v>
      </c>
      <c r="AP57" s="116">
        <f t="shared" si="28"/>
        <v>0</v>
      </c>
      <c r="AQ57" s="116">
        <f t="shared" si="28"/>
        <v>0</v>
      </c>
      <c r="AR57" s="116">
        <f t="shared" si="28"/>
        <v>0</v>
      </c>
      <c r="AS57" s="116">
        <f t="shared" si="28"/>
        <v>0</v>
      </c>
      <c r="AT57" s="116">
        <f t="shared" si="28"/>
        <v>0</v>
      </c>
      <c r="AU57" s="116">
        <f t="shared" si="28"/>
        <v>0</v>
      </c>
      <c r="AV57" s="116">
        <f t="shared" si="28"/>
        <v>0</v>
      </c>
      <c r="AW57" s="116">
        <f t="shared" si="28"/>
        <v>0</v>
      </c>
      <c r="AX57" s="116">
        <f t="shared" si="28"/>
        <v>0</v>
      </c>
      <c r="AY57" s="116">
        <f t="shared" si="28"/>
        <v>0</v>
      </c>
      <c r="AZ57" s="116">
        <f t="shared" si="28"/>
        <v>0</v>
      </c>
      <c r="BA57" s="116">
        <f t="shared" si="28"/>
        <v>0</v>
      </c>
      <c r="BB57" s="116">
        <f t="shared" si="28"/>
        <v>0</v>
      </c>
      <c r="BC57" s="116">
        <f t="shared" si="28"/>
        <v>0</v>
      </c>
      <c r="BD57" s="116">
        <f t="shared" si="28"/>
        <v>0</v>
      </c>
      <c r="BE57" s="116">
        <f t="shared" si="28"/>
        <v>0</v>
      </c>
      <c r="BF57" s="116">
        <f t="shared" si="28"/>
        <v>0</v>
      </c>
      <c r="BG57" s="116">
        <f t="shared" si="28"/>
        <v>0</v>
      </c>
      <c r="BH57" s="116">
        <f t="shared" si="28"/>
        <v>0</v>
      </c>
      <c r="BI57" s="116">
        <f t="shared" si="28"/>
        <v>0</v>
      </c>
      <c r="BJ57" s="116">
        <f t="shared" si="28"/>
        <v>0</v>
      </c>
      <c r="BK57" s="116">
        <f t="shared" si="28"/>
        <v>0</v>
      </c>
      <c r="BL57" s="116">
        <f t="shared" si="28"/>
        <v>0</v>
      </c>
      <c r="BM57" s="116">
        <f t="shared" si="28"/>
        <v>0</v>
      </c>
      <c r="BN57" s="116">
        <f t="shared" si="28"/>
        <v>0</v>
      </c>
      <c r="BO57" s="116">
        <f t="shared" si="28"/>
        <v>0</v>
      </c>
      <c r="BP57" s="116">
        <f t="shared" si="28"/>
        <v>0</v>
      </c>
      <c r="BQ57" s="116">
        <f t="shared" ref="BQ57:BW57" si="29">BQ43-BQ53-BQ54-BQ55-BQ56</f>
        <v>0</v>
      </c>
      <c r="BR57" s="116">
        <f t="shared" si="29"/>
        <v>0</v>
      </c>
      <c r="BS57" s="116">
        <f t="shared" si="29"/>
        <v>0</v>
      </c>
      <c r="BT57" s="116">
        <f t="shared" si="29"/>
        <v>0</v>
      </c>
      <c r="BU57" s="116">
        <f t="shared" si="29"/>
        <v>0</v>
      </c>
      <c r="BV57" s="116">
        <f t="shared" si="29"/>
        <v>0</v>
      </c>
      <c r="BW57" s="116">
        <f t="shared" si="29"/>
        <v>0</v>
      </c>
    </row>
    <row r="58" spans="1:75" ht="15" customHeight="1" x14ac:dyDescent="0.25">
      <c r="A58" s="104">
        <v>49</v>
      </c>
      <c r="B58" s="48" t="s">
        <v>19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</row>
    <row r="59" spans="1:75" ht="15" customHeight="1" x14ac:dyDescent="0.25">
      <c r="A59" s="104">
        <v>50</v>
      </c>
      <c r="B59" s="43" t="s">
        <v>6</v>
      </c>
      <c r="C59" s="110">
        <f t="shared" si="0"/>
        <v>0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</row>
    <row r="60" spans="1:75" ht="15" customHeight="1" x14ac:dyDescent="0.25">
      <c r="A60" s="104">
        <v>51</v>
      </c>
      <c r="B60" s="43" t="s">
        <v>3</v>
      </c>
      <c r="C60" s="110">
        <f t="shared" si="0"/>
        <v>0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</row>
    <row r="61" spans="1:75" ht="15" customHeight="1" x14ac:dyDescent="0.25">
      <c r="A61" s="104">
        <v>52</v>
      </c>
      <c r="B61" s="43" t="s">
        <v>12</v>
      </c>
      <c r="C61" s="110">
        <f t="shared" si="0"/>
        <v>0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</row>
    <row r="62" spans="1:75" ht="15" customHeight="1" x14ac:dyDescent="0.25">
      <c r="A62" s="104">
        <v>53</v>
      </c>
      <c r="B62" s="43" t="s">
        <v>7</v>
      </c>
      <c r="C62" s="110">
        <f t="shared" si="0"/>
        <v>0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</row>
    <row r="63" spans="1:75" ht="15" customHeight="1" x14ac:dyDescent="0.25">
      <c r="A63" s="104">
        <v>54</v>
      </c>
      <c r="B63" s="43" t="s">
        <v>8</v>
      </c>
      <c r="C63" s="110">
        <f t="shared" si="0"/>
        <v>0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</row>
    <row r="64" spans="1:75" ht="15" customHeight="1" x14ac:dyDescent="0.25">
      <c r="A64" s="104">
        <v>55</v>
      </c>
      <c r="B64" s="43" t="s">
        <v>2</v>
      </c>
      <c r="C64" s="110">
        <f t="shared" si="0"/>
        <v>0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</row>
    <row r="65" spans="1:75" ht="39" x14ac:dyDescent="0.25">
      <c r="A65" s="104">
        <v>56</v>
      </c>
      <c r="B65" s="66" t="s">
        <v>41</v>
      </c>
      <c r="C65" s="117">
        <f t="shared" si="0"/>
        <v>0</v>
      </c>
      <c r="D65" s="146">
        <f>SUM(D66:D68)</f>
        <v>0</v>
      </c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>
        <f t="shared" ref="O65:BQ65" si="30">SUM(O66:O68)</f>
        <v>0</v>
      </c>
      <c r="P65" s="146">
        <f t="shared" si="30"/>
        <v>0</v>
      </c>
      <c r="Q65" s="146">
        <f t="shared" si="30"/>
        <v>0</v>
      </c>
      <c r="R65" s="146">
        <f t="shared" si="30"/>
        <v>0</v>
      </c>
      <c r="S65" s="146">
        <f t="shared" si="30"/>
        <v>0</v>
      </c>
      <c r="T65" s="146">
        <f t="shared" si="30"/>
        <v>0</v>
      </c>
      <c r="U65" s="146">
        <f t="shared" si="30"/>
        <v>0</v>
      </c>
      <c r="V65" s="146">
        <f t="shared" si="30"/>
        <v>0</v>
      </c>
      <c r="W65" s="146">
        <f t="shared" si="30"/>
        <v>0</v>
      </c>
      <c r="X65" s="146">
        <f t="shared" si="30"/>
        <v>0</v>
      </c>
      <c r="Y65" s="146">
        <f t="shared" si="30"/>
        <v>0</v>
      </c>
      <c r="Z65" s="146">
        <f t="shared" si="30"/>
        <v>0</v>
      </c>
      <c r="AA65" s="146">
        <f t="shared" si="30"/>
        <v>0</v>
      </c>
      <c r="AB65" s="146">
        <f t="shared" si="30"/>
        <v>0</v>
      </c>
      <c r="AC65" s="146">
        <f t="shared" si="30"/>
        <v>0</v>
      </c>
      <c r="AD65" s="146">
        <f t="shared" si="30"/>
        <v>0</v>
      </c>
      <c r="AE65" s="146">
        <f t="shared" si="30"/>
        <v>0</v>
      </c>
      <c r="AF65" s="146">
        <f t="shared" si="30"/>
        <v>0</v>
      </c>
      <c r="AG65" s="146">
        <f t="shared" si="30"/>
        <v>0</v>
      </c>
      <c r="AH65" s="146">
        <f t="shared" si="30"/>
        <v>0</v>
      </c>
      <c r="AI65" s="146">
        <f t="shared" si="30"/>
        <v>0</v>
      </c>
      <c r="AJ65" s="146">
        <f t="shared" si="30"/>
        <v>0</v>
      </c>
      <c r="AK65" s="146">
        <f t="shared" si="30"/>
        <v>0</v>
      </c>
      <c r="AL65" s="146">
        <f t="shared" si="30"/>
        <v>0</v>
      </c>
      <c r="AM65" s="146">
        <f t="shared" si="30"/>
        <v>0</v>
      </c>
      <c r="AN65" s="146">
        <f t="shared" si="30"/>
        <v>0</v>
      </c>
      <c r="AO65" s="146">
        <f t="shared" si="30"/>
        <v>0</v>
      </c>
      <c r="AP65" s="146">
        <f t="shared" si="30"/>
        <v>0</v>
      </c>
      <c r="AQ65" s="146">
        <f t="shared" si="30"/>
        <v>0</v>
      </c>
      <c r="AR65" s="146">
        <f t="shared" si="30"/>
        <v>0</v>
      </c>
      <c r="AS65" s="146">
        <f t="shared" si="30"/>
        <v>0</v>
      </c>
      <c r="AT65" s="146">
        <f t="shared" si="30"/>
        <v>0</v>
      </c>
      <c r="AU65" s="146">
        <f t="shared" si="30"/>
        <v>0</v>
      </c>
      <c r="AV65" s="146">
        <f t="shared" si="30"/>
        <v>0</v>
      </c>
      <c r="AW65" s="146">
        <f t="shared" si="30"/>
        <v>0</v>
      </c>
      <c r="AX65" s="146">
        <f t="shared" si="30"/>
        <v>0</v>
      </c>
      <c r="AY65" s="146">
        <f t="shared" si="30"/>
        <v>0</v>
      </c>
      <c r="AZ65" s="146">
        <f t="shared" si="30"/>
        <v>0</v>
      </c>
      <c r="BA65" s="146">
        <f t="shared" si="30"/>
        <v>0</v>
      </c>
      <c r="BB65" s="146">
        <f t="shared" si="30"/>
        <v>0</v>
      </c>
      <c r="BC65" s="146">
        <f t="shared" si="30"/>
        <v>0</v>
      </c>
      <c r="BD65" s="146">
        <f t="shared" si="30"/>
        <v>0</v>
      </c>
      <c r="BE65" s="146">
        <f t="shared" si="30"/>
        <v>0</v>
      </c>
      <c r="BF65" s="146">
        <f t="shared" si="30"/>
        <v>0</v>
      </c>
      <c r="BG65" s="146">
        <f t="shared" si="30"/>
        <v>0</v>
      </c>
      <c r="BH65" s="146">
        <f t="shared" si="30"/>
        <v>0</v>
      </c>
      <c r="BI65" s="146">
        <f t="shared" si="30"/>
        <v>0</v>
      </c>
      <c r="BJ65" s="146">
        <f t="shared" si="30"/>
        <v>0</v>
      </c>
      <c r="BK65" s="146">
        <f t="shared" si="30"/>
        <v>0</v>
      </c>
      <c r="BL65" s="146">
        <f t="shared" si="30"/>
        <v>0</v>
      </c>
      <c r="BM65" s="146">
        <f t="shared" si="30"/>
        <v>0</v>
      </c>
      <c r="BN65" s="146">
        <f t="shared" si="30"/>
        <v>0</v>
      </c>
      <c r="BO65" s="146">
        <f t="shared" si="30"/>
        <v>0</v>
      </c>
      <c r="BP65" s="146">
        <f t="shared" si="30"/>
        <v>0</v>
      </c>
      <c r="BQ65" s="146">
        <f t="shared" si="30"/>
        <v>0</v>
      </c>
      <c r="BR65" s="146">
        <f t="shared" ref="BR65:BV65" si="31">SUM(BR66:BR68)</f>
        <v>0</v>
      </c>
      <c r="BS65" s="146">
        <f t="shared" si="31"/>
        <v>0</v>
      </c>
      <c r="BT65" s="146">
        <f t="shared" si="31"/>
        <v>0</v>
      </c>
      <c r="BU65" s="146">
        <f t="shared" si="31"/>
        <v>0</v>
      </c>
      <c r="BV65" s="146">
        <f t="shared" si="31"/>
        <v>0</v>
      </c>
      <c r="BW65" s="146">
        <f t="shared" ref="BW65" si="32">SUM(BW66:BW68)</f>
        <v>0</v>
      </c>
    </row>
    <row r="66" spans="1:75" ht="15" customHeight="1" x14ac:dyDescent="0.25">
      <c r="A66" s="104">
        <v>57</v>
      </c>
      <c r="B66" s="43" t="s">
        <v>9</v>
      </c>
      <c r="C66" s="110">
        <f t="shared" si="0"/>
        <v>0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</row>
    <row r="67" spans="1:75" ht="15" customHeight="1" x14ac:dyDescent="0.25">
      <c r="A67" s="104">
        <v>58</v>
      </c>
      <c r="B67" s="43" t="s">
        <v>10</v>
      </c>
      <c r="C67" s="110">
        <f t="shared" si="0"/>
        <v>0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</row>
    <row r="68" spans="1:75" ht="15" customHeight="1" x14ac:dyDescent="0.25">
      <c r="A68" s="104">
        <v>59</v>
      </c>
      <c r="B68" s="43" t="s">
        <v>11</v>
      </c>
      <c r="C68" s="110">
        <f t="shared" si="0"/>
        <v>0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</row>
    <row r="69" spans="1:75" ht="54" x14ac:dyDescent="0.25">
      <c r="A69" s="104">
        <v>60</v>
      </c>
      <c r="B69" s="68" t="s">
        <v>44</v>
      </c>
      <c r="C69" s="116">
        <f t="shared" si="0"/>
        <v>0</v>
      </c>
      <c r="D69" s="116">
        <f>SUM(D59:D65)</f>
        <v>0</v>
      </c>
      <c r="E69" s="116">
        <f t="shared" ref="E69" si="33">SUM(E59:E65)</f>
        <v>0</v>
      </c>
      <c r="F69" s="116">
        <f t="shared" ref="F69:BQ69" si="34">SUM(F59:F65)</f>
        <v>0</v>
      </c>
      <c r="G69" s="116">
        <f t="shared" si="34"/>
        <v>0</v>
      </c>
      <c r="H69" s="116">
        <f t="shared" si="34"/>
        <v>0</v>
      </c>
      <c r="I69" s="116">
        <f t="shared" si="34"/>
        <v>0</v>
      </c>
      <c r="J69" s="116">
        <f t="shared" si="34"/>
        <v>0</v>
      </c>
      <c r="K69" s="116">
        <f t="shared" si="34"/>
        <v>0</v>
      </c>
      <c r="L69" s="116">
        <f t="shared" si="34"/>
        <v>0</v>
      </c>
      <c r="M69" s="116">
        <f t="shared" si="34"/>
        <v>0</v>
      </c>
      <c r="N69" s="116">
        <f t="shared" si="34"/>
        <v>0</v>
      </c>
      <c r="O69" s="116">
        <f t="shared" si="34"/>
        <v>0</v>
      </c>
      <c r="P69" s="116">
        <f t="shared" si="34"/>
        <v>0</v>
      </c>
      <c r="Q69" s="116">
        <f t="shared" si="34"/>
        <v>0</v>
      </c>
      <c r="R69" s="116">
        <f t="shared" si="34"/>
        <v>0</v>
      </c>
      <c r="S69" s="116">
        <f t="shared" si="34"/>
        <v>0</v>
      </c>
      <c r="T69" s="116">
        <f t="shared" si="34"/>
        <v>0</v>
      </c>
      <c r="U69" s="116">
        <f t="shared" si="34"/>
        <v>0</v>
      </c>
      <c r="V69" s="116">
        <f t="shared" si="34"/>
        <v>0</v>
      </c>
      <c r="W69" s="116">
        <f t="shared" si="34"/>
        <v>0</v>
      </c>
      <c r="X69" s="116">
        <f t="shared" si="34"/>
        <v>0</v>
      </c>
      <c r="Y69" s="116">
        <f t="shared" si="34"/>
        <v>0</v>
      </c>
      <c r="Z69" s="116">
        <f t="shared" si="34"/>
        <v>0</v>
      </c>
      <c r="AA69" s="116">
        <f t="shared" si="34"/>
        <v>0</v>
      </c>
      <c r="AB69" s="116">
        <f t="shared" si="34"/>
        <v>0</v>
      </c>
      <c r="AC69" s="116">
        <f t="shared" si="34"/>
        <v>0</v>
      </c>
      <c r="AD69" s="116">
        <f t="shared" si="34"/>
        <v>0</v>
      </c>
      <c r="AE69" s="116">
        <f t="shared" si="34"/>
        <v>0</v>
      </c>
      <c r="AF69" s="116">
        <f t="shared" si="34"/>
        <v>0</v>
      </c>
      <c r="AG69" s="116">
        <f t="shared" si="34"/>
        <v>0</v>
      </c>
      <c r="AH69" s="116">
        <f t="shared" si="34"/>
        <v>0</v>
      </c>
      <c r="AI69" s="116">
        <f t="shared" si="34"/>
        <v>0</v>
      </c>
      <c r="AJ69" s="116">
        <f t="shared" si="34"/>
        <v>0</v>
      </c>
      <c r="AK69" s="116">
        <f t="shared" si="34"/>
        <v>0</v>
      </c>
      <c r="AL69" s="116">
        <f t="shared" si="34"/>
        <v>0</v>
      </c>
      <c r="AM69" s="116">
        <f t="shared" si="34"/>
        <v>0</v>
      </c>
      <c r="AN69" s="116">
        <f t="shared" si="34"/>
        <v>0</v>
      </c>
      <c r="AO69" s="116">
        <f t="shared" si="34"/>
        <v>0</v>
      </c>
      <c r="AP69" s="116">
        <f t="shared" si="34"/>
        <v>0</v>
      </c>
      <c r="AQ69" s="116">
        <f t="shared" si="34"/>
        <v>0</v>
      </c>
      <c r="AR69" s="116">
        <f t="shared" si="34"/>
        <v>0</v>
      </c>
      <c r="AS69" s="116">
        <f t="shared" si="34"/>
        <v>0</v>
      </c>
      <c r="AT69" s="116">
        <f t="shared" si="34"/>
        <v>0</v>
      </c>
      <c r="AU69" s="116">
        <f t="shared" si="34"/>
        <v>0</v>
      </c>
      <c r="AV69" s="116">
        <f t="shared" si="34"/>
        <v>0</v>
      </c>
      <c r="AW69" s="116">
        <f t="shared" si="34"/>
        <v>0</v>
      </c>
      <c r="AX69" s="116">
        <f t="shared" si="34"/>
        <v>0</v>
      </c>
      <c r="AY69" s="116">
        <f t="shared" si="34"/>
        <v>0</v>
      </c>
      <c r="AZ69" s="116">
        <f t="shared" si="34"/>
        <v>0</v>
      </c>
      <c r="BA69" s="116">
        <f t="shared" si="34"/>
        <v>0</v>
      </c>
      <c r="BB69" s="116">
        <f t="shared" si="34"/>
        <v>0</v>
      </c>
      <c r="BC69" s="116">
        <f t="shared" si="34"/>
        <v>0</v>
      </c>
      <c r="BD69" s="116">
        <f t="shared" si="34"/>
        <v>0</v>
      </c>
      <c r="BE69" s="116">
        <f t="shared" si="34"/>
        <v>0</v>
      </c>
      <c r="BF69" s="116">
        <f t="shared" si="34"/>
        <v>0</v>
      </c>
      <c r="BG69" s="116">
        <f t="shared" si="34"/>
        <v>0</v>
      </c>
      <c r="BH69" s="116">
        <f t="shared" si="34"/>
        <v>0</v>
      </c>
      <c r="BI69" s="116">
        <f t="shared" si="34"/>
        <v>0</v>
      </c>
      <c r="BJ69" s="116">
        <f t="shared" si="34"/>
        <v>0</v>
      </c>
      <c r="BK69" s="116">
        <f t="shared" si="34"/>
        <v>0</v>
      </c>
      <c r="BL69" s="116">
        <f t="shared" si="34"/>
        <v>0</v>
      </c>
      <c r="BM69" s="116">
        <f t="shared" si="34"/>
        <v>0</v>
      </c>
      <c r="BN69" s="116">
        <f t="shared" si="34"/>
        <v>0</v>
      </c>
      <c r="BO69" s="116">
        <f t="shared" si="34"/>
        <v>0</v>
      </c>
      <c r="BP69" s="116">
        <f t="shared" si="34"/>
        <v>0</v>
      </c>
      <c r="BQ69" s="116">
        <f t="shared" si="34"/>
        <v>0</v>
      </c>
      <c r="BR69" s="116">
        <f t="shared" ref="BR69:BV69" si="35">SUM(BR59:BR65)</f>
        <v>0</v>
      </c>
      <c r="BS69" s="116">
        <f t="shared" si="35"/>
        <v>0</v>
      </c>
      <c r="BT69" s="116">
        <f t="shared" si="35"/>
        <v>0</v>
      </c>
      <c r="BU69" s="116">
        <f t="shared" si="35"/>
        <v>0</v>
      </c>
      <c r="BV69" s="116">
        <f t="shared" si="35"/>
        <v>0</v>
      </c>
      <c r="BW69" s="116">
        <f t="shared" ref="BW69" si="36">SUM(BW59:BW65)</f>
        <v>0</v>
      </c>
    </row>
    <row r="70" spans="1:75" ht="15" customHeight="1" x14ac:dyDescent="0.25">
      <c r="A70" s="104">
        <v>61</v>
      </c>
      <c r="B70" s="118" t="s">
        <v>833</v>
      </c>
      <c r="C70" s="119">
        <f t="shared" si="0"/>
        <v>0</v>
      </c>
      <c r="D70" s="119">
        <f>SUM(D62:D65)</f>
        <v>0</v>
      </c>
      <c r="E70" s="119">
        <f>SUM(E62:E65)</f>
        <v>0</v>
      </c>
      <c r="F70" s="119">
        <f t="shared" ref="F70:BQ70" si="37">SUM(F62:F65)</f>
        <v>0</v>
      </c>
      <c r="G70" s="119">
        <f t="shared" si="37"/>
        <v>0</v>
      </c>
      <c r="H70" s="119">
        <f t="shared" si="37"/>
        <v>0</v>
      </c>
      <c r="I70" s="119">
        <f t="shared" si="37"/>
        <v>0</v>
      </c>
      <c r="J70" s="119">
        <f t="shared" si="37"/>
        <v>0</v>
      </c>
      <c r="K70" s="119">
        <f t="shared" si="37"/>
        <v>0</v>
      </c>
      <c r="L70" s="119">
        <f t="shared" si="37"/>
        <v>0</v>
      </c>
      <c r="M70" s="119">
        <f t="shared" si="37"/>
        <v>0</v>
      </c>
      <c r="N70" s="119">
        <f t="shared" si="37"/>
        <v>0</v>
      </c>
      <c r="O70" s="119">
        <f t="shared" si="37"/>
        <v>0</v>
      </c>
      <c r="P70" s="119">
        <f t="shared" si="37"/>
        <v>0</v>
      </c>
      <c r="Q70" s="119">
        <f t="shared" si="37"/>
        <v>0</v>
      </c>
      <c r="R70" s="119">
        <f t="shared" si="37"/>
        <v>0</v>
      </c>
      <c r="S70" s="119">
        <f t="shared" si="37"/>
        <v>0</v>
      </c>
      <c r="T70" s="119">
        <f t="shared" si="37"/>
        <v>0</v>
      </c>
      <c r="U70" s="119">
        <f t="shared" si="37"/>
        <v>0</v>
      </c>
      <c r="V70" s="119">
        <f t="shared" si="37"/>
        <v>0</v>
      </c>
      <c r="W70" s="119">
        <f t="shared" si="37"/>
        <v>0</v>
      </c>
      <c r="X70" s="119">
        <f t="shared" si="37"/>
        <v>0</v>
      </c>
      <c r="Y70" s="119">
        <f t="shared" si="37"/>
        <v>0</v>
      </c>
      <c r="Z70" s="119">
        <f t="shared" si="37"/>
        <v>0</v>
      </c>
      <c r="AA70" s="119">
        <f t="shared" si="37"/>
        <v>0</v>
      </c>
      <c r="AB70" s="119">
        <f t="shared" si="37"/>
        <v>0</v>
      </c>
      <c r="AC70" s="119">
        <f t="shared" si="37"/>
        <v>0</v>
      </c>
      <c r="AD70" s="119">
        <f t="shared" si="37"/>
        <v>0</v>
      </c>
      <c r="AE70" s="119">
        <f t="shared" si="37"/>
        <v>0</v>
      </c>
      <c r="AF70" s="119">
        <f t="shared" si="37"/>
        <v>0</v>
      </c>
      <c r="AG70" s="119">
        <f t="shared" si="37"/>
        <v>0</v>
      </c>
      <c r="AH70" s="119">
        <f t="shared" si="37"/>
        <v>0</v>
      </c>
      <c r="AI70" s="119">
        <f t="shared" si="37"/>
        <v>0</v>
      </c>
      <c r="AJ70" s="119">
        <f t="shared" si="37"/>
        <v>0</v>
      </c>
      <c r="AK70" s="119">
        <f t="shared" si="37"/>
        <v>0</v>
      </c>
      <c r="AL70" s="119">
        <f t="shared" si="37"/>
        <v>0</v>
      </c>
      <c r="AM70" s="119">
        <f t="shared" si="37"/>
        <v>0</v>
      </c>
      <c r="AN70" s="119">
        <f t="shared" si="37"/>
        <v>0</v>
      </c>
      <c r="AO70" s="119">
        <f t="shared" si="37"/>
        <v>0</v>
      </c>
      <c r="AP70" s="119">
        <f t="shared" si="37"/>
        <v>0</v>
      </c>
      <c r="AQ70" s="119">
        <f t="shared" si="37"/>
        <v>0</v>
      </c>
      <c r="AR70" s="119">
        <f t="shared" si="37"/>
        <v>0</v>
      </c>
      <c r="AS70" s="119">
        <f t="shared" si="37"/>
        <v>0</v>
      </c>
      <c r="AT70" s="119">
        <f t="shared" si="37"/>
        <v>0</v>
      </c>
      <c r="AU70" s="119">
        <f t="shared" si="37"/>
        <v>0</v>
      </c>
      <c r="AV70" s="119">
        <f t="shared" si="37"/>
        <v>0</v>
      </c>
      <c r="AW70" s="119">
        <f t="shared" si="37"/>
        <v>0</v>
      </c>
      <c r="AX70" s="119">
        <f t="shared" si="37"/>
        <v>0</v>
      </c>
      <c r="AY70" s="119">
        <f t="shared" si="37"/>
        <v>0</v>
      </c>
      <c r="AZ70" s="119">
        <f t="shared" si="37"/>
        <v>0</v>
      </c>
      <c r="BA70" s="119">
        <f t="shared" si="37"/>
        <v>0</v>
      </c>
      <c r="BB70" s="119">
        <f t="shared" si="37"/>
        <v>0</v>
      </c>
      <c r="BC70" s="119">
        <f t="shared" si="37"/>
        <v>0</v>
      </c>
      <c r="BD70" s="119">
        <f t="shared" si="37"/>
        <v>0</v>
      </c>
      <c r="BE70" s="119">
        <f t="shared" si="37"/>
        <v>0</v>
      </c>
      <c r="BF70" s="119">
        <f t="shared" si="37"/>
        <v>0</v>
      </c>
      <c r="BG70" s="119">
        <f t="shared" si="37"/>
        <v>0</v>
      </c>
      <c r="BH70" s="119">
        <f t="shared" si="37"/>
        <v>0</v>
      </c>
      <c r="BI70" s="119">
        <f t="shared" si="37"/>
        <v>0</v>
      </c>
      <c r="BJ70" s="119">
        <f t="shared" si="37"/>
        <v>0</v>
      </c>
      <c r="BK70" s="119">
        <f t="shared" si="37"/>
        <v>0</v>
      </c>
      <c r="BL70" s="119">
        <f t="shared" si="37"/>
        <v>0</v>
      </c>
      <c r="BM70" s="119">
        <f t="shared" si="37"/>
        <v>0</v>
      </c>
      <c r="BN70" s="119">
        <f t="shared" si="37"/>
        <v>0</v>
      </c>
      <c r="BO70" s="119">
        <f t="shared" si="37"/>
        <v>0</v>
      </c>
      <c r="BP70" s="119">
        <f t="shared" si="37"/>
        <v>0</v>
      </c>
      <c r="BQ70" s="119">
        <f t="shared" si="37"/>
        <v>0</v>
      </c>
      <c r="BR70" s="119">
        <f t="shared" ref="BR70:BV70" si="38">SUM(BR62:BR65)</f>
        <v>0</v>
      </c>
      <c r="BS70" s="119">
        <f t="shared" si="38"/>
        <v>0</v>
      </c>
      <c r="BT70" s="119">
        <f t="shared" si="38"/>
        <v>0</v>
      </c>
      <c r="BU70" s="119">
        <f t="shared" si="38"/>
        <v>0</v>
      </c>
      <c r="BV70" s="119">
        <f t="shared" si="38"/>
        <v>0</v>
      </c>
      <c r="BW70" s="119">
        <f t="shared" ref="BW70" si="39">SUM(BW62:BW65)</f>
        <v>0</v>
      </c>
    </row>
    <row r="71" spans="1:75" ht="15" customHeight="1" x14ac:dyDescent="0.25">
      <c r="A71" s="120">
        <v>62</v>
      </c>
      <c r="B71" s="121" t="s">
        <v>43</v>
      </c>
      <c r="C71" s="122" t="e">
        <f t="shared" ref="C71:E71" si="40">C70/C69</f>
        <v>#DIV/0!</v>
      </c>
      <c r="D71" s="122" t="e">
        <f t="shared" si="40"/>
        <v>#DIV/0!</v>
      </c>
      <c r="E71" s="122" t="e">
        <f t="shared" si="40"/>
        <v>#DIV/0!</v>
      </c>
      <c r="F71" s="122" t="e">
        <f t="shared" ref="F71:BQ71" si="41">F70/F69</f>
        <v>#DIV/0!</v>
      </c>
      <c r="G71" s="122" t="e">
        <f t="shared" si="41"/>
        <v>#DIV/0!</v>
      </c>
      <c r="H71" s="122" t="e">
        <f t="shared" si="41"/>
        <v>#DIV/0!</v>
      </c>
      <c r="I71" s="122" t="e">
        <f t="shared" si="41"/>
        <v>#DIV/0!</v>
      </c>
      <c r="J71" s="122" t="e">
        <f t="shared" si="41"/>
        <v>#DIV/0!</v>
      </c>
      <c r="K71" s="122" t="e">
        <f t="shared" si="41"/>
        <v>#DIV/0!</v>
      </c>
      <c r="L71" s="122" t="e">
        <f t="shared" si="41"/>
        <v>#DIV/0!</v>
      </c>
      <c r="M71" s="122" t="e">
        <f t="shared" si="41"/>
        <v>#DIV/0!</v>
      </c>
      <c r="N71" s="122" t="e">
        <f t="shared" si="41"/>
        <v>#DIV/0!</v>
      </c>
      <c r="O71" s="122" t="e">
        <f t="shared" si="41"/>
        <v>#DIV/0!</v>
      </c>
      <c r="P71" s="122" t="e">
        <f t="shared" si="41"/>
        <v>#DIV/0!</v>
      </c>
      <c r="Q71" s="122" t="e">
        <f t="shared" si="41"/>
        <v>#DIV/0!</v>
      </c>
      <c r="R71" s="122" t="e">
        <f t="shared" si="41"/>
        <v>#DIV/0!</v>
      </c>
      <c r="S71" s="122" t="e">
        <f t="shared" si="41"/>
        <v>#DIV/0!</v>
      </c>
      <c r="T71" s="122" t="e">
        <f t="shared" si="41"/>
        <v>#DIV/0!</v>
      </c>
      <c r="U71" s="122" t="e">
        <f t="shared" si="41"/>
        <v>#DIV/0!</v>
      </c>
      <c r="V71" s="122" t="e">
        <f t="shared" si="41"/>
        <v>#DIV/0!</v>
      </c>
      <c r="W71" s="122" t="e">
        <f t="shared" si="41"/>
        <v>#DIV/0!</v>
      </c>
      <c r="X71" s="122" t="e">
        <f t="shared" si="41"/>
        <v>#DIV/0!</v>
      </c>
      <c r="Y71" s="122" t="e">
        <f t="shared" si="41"/>
        <v>#DIV/0!</v>
      </c>
      <c r="Z71" s="122" t="e">
        <f t="shared" si="41"/>
        <v>#DIV/0!</v>
      </c>
      <c r="AA71" s="122" t="e">
        <f t="shared" si="41"/>
        <v>#DIV/0!</v>
      </c>
      <c r="AB71" s="122" t="e">
        <f t="shared" si="41"/>
        <v>#DIV/0!</v>
      </c>
      <c r="AC71" s="122" t="e">
        <f t="shared" si="41"/>
        <v>#DIV/0!</v>
      </c>
      <c r="AD71" s="122" t="e">
        <f t="shared" si="41"/>
        <v>#DIV/0!</v>
      </c>
      <c r="AE71" s="122" t="e">
        <f t="shared" si="41"/>
        <v>#DIV/0!</v>
      </c>
      <c r="AF71" s="122" t="e">
        <f t="shared" si="41"/>
        <v>#DIV/0!</v>
      </c>
      <c r="AG71" s="122" t="e">
        <f t="shared" si="41"/>
        <v>#DIV/0!</v>
      </c>
      <c r="AH71" s="122" t="e">
        <f t="shared" si="41"/>
        <v>#DIV/0!</v>
      </c>
      <c r="AI71" s="122" t="e">
        <f t="shared" si="41"/>
        <v>#DIV/0!</v>
      </c>
      <c r="AJ71" s="122" t="e">
        <f t="shared" si="41"/>
        <v>#DIV/0!</v>
      </c>
      <c r="AK71" s="122" t="e">
        <f t="shared" si="41"/>
        <v>#DIV/0!</v>
      </c>
      <c r="AL71" s="122" t="e">
        <f t="shared" si="41"/>
        <v>#DIV/0!</v>
      </c>
      <c r="AM71" s="122" t="e">
        <f t="shared" si="41"/>
        <v>#DIV/0!</v>
      </c>
      <c r="AN71" s="122" t="e">
        <f t="shared" si="41"/>
        <v>#DIV/0!</v>
      </c>
      <c r="AO71" s="122" t="e">
        <f t="shared" si="41"/>
        <v>#DIV/0!</v>
      </c>
      <c r="AP71" s="122" t="e">
        <f t="shared" si="41"/>
        <v>#DIV/0!</v>
      </c>
      <c r="AQ71" s="122" t="e">
        <f t="shared" si="41"/>
        <v>#DIV/0!</v>
      </c>
      <c r="AR71" s="122" t="e">
        <f t="shared" si="41"/>
        <v>#DIV/0!</v>
      </c>
      <c r="AS71" s="122" t="e">
        <f t="shared" si="41"/>
        <v>#DIV/0!</v>
      </c>
      <c r="AT71" s="122" t="e">
        <f t="shared" si="41"/>
        <v>#DIV/0!</v>
      </c>
      <c r="AU71" s="122" t="e">
        <f t="shared" si="41"/>
        <v>#DIV/0!</v>
      </c>
      <c r="AV71" s="122" t="e">
        <f t="shared" si="41"/>
        <v>#DIV/0!</v>
      </c>
      <c r="AW71" s="122" t="e">
        <f t="shared" si="41"/>
        <v>#DIV/0!</v>
      </c>
      <c r="AX71" s="122" t="e">
        <f t="shared" si="41"/>
        <v>#DIV/0!</v>
      </c>
      <c r="AY71" s="122" t="e">
        <f t="shared" si="41"/>
        <v>#DIV/0!</v>
      </c>
      <c r="AZ71" s="122" t="e">
        <f t="shared" si="41"/>
        <v>#DIV/0!</v>
      </c>
      <c r="BA71" s="122" t="e">
        <f t="shared" si="41"/>
        <v>#DIV/0!</v>
      </c>
      <c r="BB71" s="122" t="e">
        <f t="shared" si="41"/>
        <v>#DIV/0!</v>
      </c>
      <c r="BC71" s="122" t="e">
        <f t="shared" si="41"/>
        <v>#DIV/0!</v>
      </c>
      <c r="BD71" s="122" t="e">
        <f t="shared" si="41"/>
        <v>#DIV/0!</v>
      </c>
      <c r="BE71" s="122" t="e">
        <f t="shared" si="41"/>
        <v>#DIV/0!</v>
      </c>
      <c r="BF71" s="122" t="e">
        <f t="shared" si="41"/>
        <v>#DIV/0!</v>
      </c>
      <c r="BG71" s="122" t="e">
        <f t="shared" si="41"/>
        <v>#DIV/0!</v>
      </c>
      <c r="BH71" s="122" t="e">
        <f t="shared" si="41"/>
        <v>#DIV/0!</v>
      </c>
      <c r="BI71" s="122" t="e">
        <f t="shared" si="41"/>
        <v>#DIV/0!</v>
      </c>
      <c r="BJ71" s="122" t="e">
        <f t="shared" si="41"/>
        <v>#DIV/0!</v>
      </c>
      <c r="BK71" s="122" t="e">
        <f t="shared" si="41"/>
        <v>#DIV/0!</v>
      </c>
      <c r="BL71" s="122" t="e">
        <f t="shared" si="41"/>
        <v>#DIV/0!</v>
      </c>
      <c r="BM71" s="122" t="e">
        <f t="shared" si="41"/>
        <v>#DIV/0!</v>
      </c>
      <c r="BN71" s="122" t="e">
        <f t="shared" si="41"/>
        <v>#DIV/0!</v>
      </c>
      <c r="BO71" s="122" t="e">
        <f t="shared" si="41"/>
        <v>#DIV/0!</v>
      </c>
      <c r="BP71" s="122" t="e">
        <f t="shared" si="41"/>
        <v>#DIV/0!</v>
      </c>
      <c r="BQ71" s="122" t="e">
        <f t="shared" si="41"/>
        <v>#DIV/0!</v>
      </c>
      <c r="BR71" s="122" t="e">
        <f t="shared" ref="BR71:BV71" si="42">BR70/BR69</f>
        <v>#DIV/0!</v>
      </c>
      <c r="BS71" s="122" t="e">
        <f t="shared" si="42"/>
        <v>#DIV/0!</v>
      </c>
      <c r="BT71" s="122" t="e">
        <f t="shared" si="42"/>
        <v>#DIV/0!</v>
      </c>
      <c r="BU71" s="122" t="e">
        <f t="shared" si="42"/>
        <v>#DIV/0!</v>
      </c>
      <c r="BV71" s="122" t="e">
        <f t="shared" si="42"/>
        <v>#DIV/0!</v>
      </c>
      <c r="BW71" s="122" t="e">
        <f t="shared" ref="BW71" si="43">BW70/BW69</f>
        <v>#DIV/0!</v>
      </c>
    </row>
    <row r="72" spans="1:75" ht="150" customHeight="1" x14ac:dyDescent="0.25">
      <c r="A72" s="123">
        <v>63</v>
      </c>
      <c r="B72" s="138" t="s">
        <v>836</v>
      </c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79"/>
    </row>
    <row r="73" spans="1:75" x14ac:dyDescent="0.25">
      <c r="B73" s="73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</row>
    <row r="74" spans="1:75" s="127" customFormat="1" x14ac:dyDescent="0.25">
      <c r="A74" s="21"/>
      <c r="B74" s="76"/>
      <c r="C74" s="12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21"/>
      <c r="BW74" s="21"/>
    </row>
    <row r="75" spans="1:75" x14ac:dyDescent="0.25">
      <c r="A75" s="21"/>
      <c r="C75" s="12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</row>
    <row r="76" spans="1:75" x14ac:dyDescent="0.25">
      <c r="A76" s="21"/>
      <c r="C76" s="12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W76" s="127"/>
    </row>
    <row r="77" spans="1:75" x14ac:dyDescent="0.25">
      <c r="A77" s="21"/>
      <c r="C77" s="12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7"/>
    </row>
    <row r="78" spans="1:75" x14ac:dyDescent="0.25">
      <c r="A78" s="127"/>
      <c r="B78" s="128"/>
      <c r="C78" s="129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</row>
    <row r="79" spans="1:75" x14ac:dyDescent="0.25">
      <c r="A79" s="21"/>
      <c r="C79" s="12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</row>
    <row r="80" spans="1:75" x14ac:dyDescent="0.25">
      <c r="A80" s="21"/>
      <c r="C80" s="12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</row>
    <row r="81" spans="1:73" x14ac:dyDescent="0.25">
      <c r="A81" s="21"/>
      <c r="C81" s="12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</row>
    <row r="82" spans="1:73" x14ac:dyDescent="0.25">
      <c r="A82" s="21"/>
      <c r="C82" s="12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</row>
    <row r="83" spans="1:73" x14ac:dyDescent="0.25">
      <c r="A83" s="21"/>
      <c r="C83" s="12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</row>
    <row r="84" spans="1:73" x14ac:dyDescent="0.25">
      <c r="A84" s="21"/>
      <c r="C84" s="12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</row>
    <row r="85" spans="1:73" x14ac:dyDescent="0.25">
      <c r="A85" s="21"/>
      <c r="C85" s="12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</row>
    <row r="86" spans="1:73" x14ac:dyDescent="0.25">
      <c r="A86" s="21"/>
      <c r="C86" s="12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</row>
    <row r="87" spans="1:73" x14ac:dyDescent="0.25">
      <c r="A87" s="21"/>
      <c r="C87" s="12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</row>
    <row r="88" spans="1:73" x14ac:dyDescent="0.25">
      <c r="A88" s="21"/>
      <c r="C88" s="12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</row>
    <row r="89" spans="1:73" x14ac:dyDescent="0.25">
      <c r="A89" s="21"/>
      <c r="C89" s="12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</row>
    <row r="90" spans="1:73" x14ac:dyDescent="0.25">
      <c r="A90" s="21"/>
      <c r="C90" s="12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</row>
    <row r="91" spans="1:73" x14ac:dyDescent="0.25">
      <c r="A91" s="21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</row>
    <row r="92" spans="1:73" x14ac:dyDescent="0.25">
      <c r="A92" s="21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</row>
    <row r="93" spans="1:73" x14ac:dyDescent="0.25">
      <c r="A93" s="21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</row>
    <row r="94" spans="1:73" x14ac:dyDescent="0.25">
      <c r="A94" s="21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3.7109375" bestFit="1" customWidth="1"/>
    <col min="3" max="3" width="13.5703125" bestFit="1" customWidth="1"/>
    <col min="6" max="6" width="15.85546875" bestFit="1" customWidth="1"/>
    <col min="7" max="7" width="23.140625" bestFit="1" customWidth="1"/>
    <col min="9" max="9" width="19.42578125" bestFit="1" customWidth="1"/>
    <col min="10" max="10" width="14.140625" bestFit="1" customWidth="1"/>
    <col min="11" max="11" width="18" bestFit="1" customWidth="1"/>
    <col min="12" max="12" width="15" bestFit="1" customWidth="1"/>
    <col min="13" max="13" width="22.85546875" bestFit="1" customWidth="1"/>
    <col min="14" max="14" width="18.28515625" bestFit="1" customWidth="1"/>
    <col min="15" max="15" width="21.42578125" bestFit="1" customWidth="1"/>
    <col min="16" max="16" width="18.5703125" bestFit="1" customWidth="1"/>
    <col min="17" max="17" width="14.42578125" bestFit="1" customWidth="1"/>
    <col min="18" max="18" width="18.7109375" bestFit="1" customWidth="1"/>
    <col min="19" max="19" width="17.85546875" bestFit="1" customWidth="1"/>
    <col min="20" max="20" width="13.42578125" bestFit="1" customWidth="1"/>
    <col min="21" max="22" width="17.28515625" bestFit="1" customWidth="1"/>
    <col min="23" max="23" width="16.42578125" bestFit="1" customWidth="1"/>
    <col min="24" max="24" width="18.42578125" bestFit="1" customWidth="1"/>
    <col min="25" max="25" width="24.28515625" bestFit="1" customWidth="1"/>
    <col min="26" max="26" width="19.28515625" bestFit="1" customWidth="1"/>
    <col min="27" max="27" width="17.7109375" bestFit="1" customWidth="1"/>
    <col min="28" max="28" width="22.7109375" bestFit="1" customWidth="1"/>
    <col min="29" max="29" width="19.28515625" bestFit="1" customWidth="1"/>
    <col min="30" max="30" width="21.42578125" bestFit="1" customWidth="1"/>
    <col min="31" max="31" width="13.85546875" bestFit="1" customWidth="1"/>
    <col min="32" max="32" width="16.42578125" bestFit="1" customWidth="1"/>
    <col min="33" max="33" width="23.42578125" bestFit="1" customWidth="1"/>
    <col min="34" max="34" width="18" bestFit="1" customWidth="1"/>
    <col min="35" max="36" width="23.140625" bestFit="1" customWidth="1"/>
    <col min="37" max="37" width="19.42578125" bestFit="1" customWidth="1"/>
    <col min="38" max="38" width="26.28515625" bestFit="1" customWidth="1"/>
    <col min="39" max="39" width="21.42578125" bestFit="1" customWidth="1"/>
    <col min="40" max="40" width="32.28515625" bestFit="1" customWidth="1"/>
    <col min="41" max="41" width="20.5703125" bestFit="1" customWidth="1"/>
    <col min="42" max="42" width="24.28515625" bestFit="1" customWidth="1"/>
    <col min="43" max="43" width="23.28515625" bestFit="1" customWidth="1"/>
    <col min="44" max="44" width="24.7109375" bestFit="1" customWidth="1"/>
    <col min="45" max="45" width="19.85546875" bestFit="1" customWidth="1"/>
    <col min="46" max="46" width="21.85546875" bestFit="1" customWidth="1"/>
    <col min="47" max="47" width="18.28515625" bestFit="1" customWidth="1"/>
    <col min="48" max="48" width="15.42578125" bestFit="1" customWidth="1"/>
    <col min="49" max="49" width="19.7109375" bestFit="1" customWidth="1"/>
    <col min="50" max="50" width="21.5703125" bestFit="1" customWidth="1"/>
    <col min="51" max="51" width="14.85546875" bestFit="1" customWidth="1"/>
    <col min="52" max="52" width="18.140625" bestFit="1" customWidth="1"/>
    <col min="53" max="53" width="18.7109375" bestFit="1" customWidth="1"/>
    <col min="54" max="54" width="22" bestFit="1" customWidth="1"/>
    <col min="55" max="55" width="21.42578125" bestFit="1" customWidth="1"/>
    <col min="56" max="56" width="16.7109375" bestFit="1" customWidth="1"/>
    <col min="76" max="76" width="13.5703125" bestFit="1" customWidth="1"/>
  </cols>
  <sheetData>
    <row r="1" spans="1:56" s="1" customFormat="1" ht="15.75" x14ac:dyDescent="0.25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75" x14ac:dyDescent="0.25">
      <c r="A2" s="6" t="s">
        <v>733</v>
      </c>
      <c r="B2" s="1"/>
      <c r="C2" s="6" t="s">
        <v>733</v>
      </c>
      <c r="E2" s="2" t="s">
        <v>102</v>
      </c>
      <c r="F2" s="2" t="s">
        <v>103</v>
      </c>
      <c r="G2" s="2" t="s">
        <v>104</v>
      </c>
    </row>
    <row r="3" spans="1:56" x14ac:dyDescent="0.25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25">
      <c r="A4" t="s">
        <v>105</v>
      </c>
      <c r="C4" t="s">
        <v>106</v>
      </c>
      <c r="E4" s="8">
        <v>1</v>
      </c>
      <c r="F4" s="8" t="s">
        <v>158</v>
      </c>
      <c r="G4" s="8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25">
      <c r="A5" t="s">
        <v>156</v>
      </c>
      <c r="C5" t="s">
        <v>157</v>
      </c>
      <c r="E5" s="8">
        <v>2</v>
      </c>
      <c r="F5" s="8" t="s">
        <v>201</v>
      </c>
      <c r="G5" s="8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25">
      <c r="A6" t="s">
        <v>199</v>
      </c>
      <c r="C6" t="s">
        <v>200</v>
      </c>
      <c r="E6" s="8">
        <v>3</v>
      </c>
      <c r="F6" s="8" t="s">
        <v>239</v>
      </c>
      <c r="G6" s="8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25">
      <c r="A7" t="s">
        <v>237</v>
      </c>
      <c r="C7" t="s">
        <v>238</v>
      </c>
      <c r="E7" s="8">
        <v>4</v>
      </c>
      <c r="F7" s="8" t="s">
        <v>274</v>
      </c>
      <c r="G7" s="8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25">
      <c r="A8" t="s">
        <v>272</v>
      </c>
      <c r="C8" t="s">
        <v>273</v>
      </c>
      <c r="E8" s="8">
        <v>5</v>
      </c>
      <c r="F8" s="8" t="s">
        <v>302</v>
      </c>
      <c r="G8" s="8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25">
      <c r="A9" t="s">
        <v>300</v>
      </c>
      <c r="C9" t="s">
        <v>301</v>
      </c>
      <c r="E9" s="8">
        <v>6</v>
      </c>
      <c r="F9" s="8" t="s">
        <v>326</v>
      </c>
      <c r="G9" s="8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25">
      <c r="A10" t="s">
        <v>324</v>
      </c>
      <c r="C10" t="s">
        <v>325</v>
      </c>
      <c r="E10" s="8">
        <v>7</v>
      </c>
      <c r="F10" s="8" t="s">
        <v>349</v>
      </c>
      <c r="G10" s="8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25">
      <c r="A11" t="s">
        <v>347</v>
      </c>
      <c r="C11" t="s">
        <v>348</v>
      </c>
      <c r="E11" s="8">
        <v>8</v>
      </c>
      <c r="F11" s="8" t="s">
        <v>368</v>
      </c>
      <c r="G11" s="8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25">
      <c r="A12" t="s">
        <v>366</v>
      </c>
      <c r="C12" t="s">
        <v>367</v>
      </c>
      <c r="E12" s="8">
        <v>9</v>
      </c>
      <c r="F12" s="8" t="s">
        <v>387</v>
      </c>
      <c r="G12" s="8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25">
      <c r="A13" t="s">
        <v>385</v>
      </c>
      <c r="C13" t="s">
        <v>386</v>
      </c>
      <c r="E13" s="8">
        <v>10</v>
      </c>
      <c r="F13" s="8" t="s">
        <v>405</v>
      </c>
      <c r="G13" s="8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25">
      <c r="A14" t="s">
        <v>403</v>
      </c>
      <c r="C14" t="s">
        <v>404</v>
      </c>
      <c r="E14" s="8">
        <v>11</v>
      </c>
      <c r="F14" s="8" t="s">
        <v>420</v>
      </c>
      <c r="G14" s="8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25">
      <c r="A15" t="s">
        <v>418</v>
      </c>
      <c r="C15" t="s">
        <v>419</v>
      </c>
      <c r="E15" s="8">
        <v>12</v>
      </c>
      <c r="F15" s="8" t="s">
        <v>432</v>
      </c>
      <c r="G15" s="8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25">
      <c r="A16" t="s">
        <v>430</v>
      </c>
      <c r="C16" t="s">
        <v>431</v>
      </c>
      <c r="E16" s="8">
        <v>13</v>
      </c>
      <c r="F16" s="8" t="s">
        <v>443</v>
      </c>
      <c r="G16" s="8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25">
      <c r="A17" t="s">
        <v>441</v>
      </c>
      <c r="C17" t="s">
        <v>442</v>
      </c>
      <c r="E17" s="8">
        <v>14</v>
      </c>
      <c r="F17" s="8" t="s">
        <v>453</v>
      </c>
      <c r="G17" s="8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25">
      <c r="A18" t="s">
        <v>451</v>
      </c>
      <c r="C18" t="s">
        <v>452</v>
      </c>
      <c r="E18" s="8">
        <v>15</v>
      </c>
      <c r="F18" s="8" t="s">
        <v>463</v>
      </c>
      <c r="G18" s="8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25">
      <c r="A19" t="s">
        <v>461</v>
      </c>
      <c r="C19" t="s">
        <v>462</v>
      </c>
      <c r="E19" s="8">
        <v>16</v>
      </c>
      <c r="F19" s="8" t="s">
        <v>473</v>
      </c>
      <c r="G19" s="8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25">
      <c r="A20" t="s">
        <v>471</v>
      </c>
      <c r="C20" t="s">
        <v>472</v>
      </c>
      <c r="E20" s="8">
        <v>17</v>
      </c>
      <c r="F20" s="8" t="s">
        <v>482</v>
      </c>
      <c r="G20" s="8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25">
      <c r="A21" t="s">
        <v>480</v>
      </c>
      <c r="C21" t="s">
        <v>481</v>
      </c>
      <c r="E21" s="8">
        <v>18</v>
      </c>
      <c r="F21" s="8" t="s">
        <v>489</v>
      </c>
      <c r="G21" s="8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25">
      <c r="A22" t="s">
        <v>487</v>
      </c>
      <c r="C22" t="s">
        <v>488</v>
      </c>
      <c r="E22" s="8">
        <v>19</v>
      </c>
      <c r="F22" s="8" t="s">
        <v>496</v>
      </c>
      <c r="G22" s="8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25">
      <c r="A23" t="s">
        <v>494</v>
      </c>
      <c r="C23" t="s">
        <v>495</v>
      </c>
      <c r="E23" s="8">
        <v>20</v>
      </c>
      <c r="F23" s="8" t="s">
        <v>503</v>
      </c>
      <c r="G23" s="8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25">
      <c r="A24" t="s">
        <v>501</v>
      </c>
      <c r="C24" t="s">
        <v>502</v>
      </c>
      <c r="E24" s="8">
        <v>21</v>
      </c>
      <c r="F24" s="8" t="s">
        <v>510</v>
      </c>
      <c r="G24" s="8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25">
      <c r="A25" t="s">
        <v>508</v>
      </c>
      <c r="C25" t="s">
        <v>509</v>
      </c>
      <c r="E25" s="8">
        <v>22</v>
      </c>
      <c r="F25" s="8" t="s">
        <v>517</v>
      </c>
      <c r="G25" s="8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25">
      <c r="A26" t="s">
        <v>515</v>
      </c>
      <c r="C26" t="s">
        <v>516</v>
      </c>
      <c r="E26" s="8">
        <v>23</v>
      </c>
      <c r="F26" s="8" t="s">
        <v>525</v>
      </c>
      <c r="G26" s="8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25">
      <c r="A27" t="s">
        <v>523</v>
      </c>
      <c r="C27" t="s">
        <v>524</v>
      </c>
      <c r="E27" s="8">
        <v>24</v>
      </c>
      <c r="F27" s="8" t="s">
        <v>532</v>
      </c>
      <c r="G27" s="8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25">
      <c r="A28" t="s">
        <v>530</v>
      </c>
      <c r="C28" t="s">
        <v>531</v>
      </c>
      <c r="E28" s="8">
        <v>25</v>
      </c>
      <c r="F28" s="8" t="s">
        <v>539</v>
      </c>
      <c r="G28" s="8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25">
      <c r="A29" t="s">
        <v>537</v>
      </c>
      <c r="C29" t="s">
        <v>538</v>
      </c>
      <c r="E29" s="8">
        <v>26</v>
      </c>
      <c r="F29" s="8" t="s">
        <v>545</v>
      </c>
      <c r="G29" s="8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25">
      <c r="A30" t="s">
        <v>543</v>
      </c>
      <c r="C30" t="s">
        <v>544</v>
      </c>
      <c r="E30" s="8">
        <v>27</v>
      </c>
      <c r="F30" s="8" t="s">
        <v>550</v>
      </c>
      <c r="G30" s="8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25">
      <c r="A31" t="s">
        <v>548</v>
      </c>
      <c r="C31" t="s">
        <v>549</v>
      </c>
      <c r="E31" s="8">
        <v>28</v>
      </c>
      <c r="F31" s="8" t="s">
        <v>554</v>
      </c>
      <c r="G31" s="8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25">
      <c r="A32" t="s">
        <v>552</v>
      </c>
      <c r="C32" t="s">
        <v>553</v>
      </c>
      <c r="E32" s="8">
        <v>29</v>
      </c>
      <c r="F32" s="8" t="s">
        <v>558</v>
      </c>
      <c r="G32" s="8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25">
      <c r="A33" t="s">
        <v>556</v>
      </c>
      <c r="C33" t="s">
        <v>557</v>
      </c>
      <c r="E33" s="8">
        <v>30</v>
      </c>
      <c r="F33" s="8" t="s">
        <v>562</v>
      </c>
      <c r="G33" s="8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25">
      <c r="A34" t="s">
        <v>560</v>
      </c>
      <c r="C34" t="s">
        <v>561</v>
      </c>
      <c r="E34" s="8">
        <v>31</v>
      </c>
      <c r="F34" s="8" t="s">
        <v>566</v>
      </c>
      <c r="G34" s="8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25">
      <c r="A35" t="s">
        <v>564</v>
      </c>
      <c r="C35" t="s">
        <v>565</v>
      </c>
      <c r="E35" s="8">
        <v>32</v>
      </c>
      <c r="F35" s="8" t="s">
        <v>570</v>
      </c>
      <c r="G35" s="8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25">
      <c r="A36" t="s">
        <v>568</v>
      </c>
      <c r="C36" t="s">
        <v>569</v>
      </c>
      <c r="E36" s="8">
        <v>33</v>
      </c>
      <c r="F36" s="8" t="s">
        <v>575</v>
      </c>
      <c r="G36" s="8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25">
      <c r="A37" t="s">
        <v>573</v>
      </c>
      <c r="C37" t="s">
        <v>574</v>
      </c>
      <c r="E37" s="8">
        <v>34</v>
      </c>
      <c r="F37" s="8" t="s">
        <v>579</v>
      </c>
      <c r="G37" s="8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25">
      <c r="A38" t="s">
        <v>577</v>
      </c>
      <c r="C38" t="s">
        <v>578</v>
      </c>
      <c r="E38" s="8">
        <v>35</v>
      </c>
      <c r="F38" s="8" t="s">
        <v>583</v>
      </c>
      <c r="G38" s="8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25">
      <c r="A39" t="s">
        <v>581</v>
      </c>
      <c r="C39" t="s">
        <v>582</v>
      </c>
      <c r="E39" s="8">
        <v>36</v>
      </c>
      <c r="F39" s="8" t="s">
        <v>587</v>
      </c>
      <c r="G39" s="8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25">
      <c r="A40" t="s">
        <v>585</v>
      </c>
      <c r="C40" t="s">
        <v>586</v>
      </c>
      <c r="E40" s="8">
        <v>37</v>
      </c>
      <c r="F40" s="8" t="s">
        <v>591</v>
      </c>
      <c r="G40" s="8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25">
      <c r="A41" t="s">
        <v>589</v>
      </c>
      <c r="C41" t="s">
        <v>590</v>
      </c>
      <c r="E41" s="8">
        <v>38</v>
      </c>
      <c r="F41" s="8" t="s">
        <v>595</v>
      </c>
      <c r="G41" s="8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25">
      <c r="A42" t="s">
        <v>593</v>
      </c>
      <c r="C42" t="s">
        <v>594</v>
      </c>
      <c r="E42" s="8">
        <v>39</v>
      </c>
      <c r="F42" s="8" t="s">
        <v>599</v>
      </c>
      <c r="G42" s="8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25">
      <c r="A43" t="s">
        <v>597</v>
      </c>
      <c r="C43" t="s">
        <v>598</v>
      </c>
      <c r="E43" s="8">
        <v>40</v>
      </c>
      <c r="F43" s="8" t="s">
        <v>603</v>
      </c>
      <c r="G43" s="8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25">
      <c r="A44" t="s">
        <v>601</v>
      </c>
      <c r="C44" t="s">
        <v>602</v>
      </c>
      <c r="E44" s="8">
        <v>41</v>
      </c>
      <c r="F44" s="8" t="s">
        <v>607</v>
      </c>
      <c r="G44" s="8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25">
      <c r="A45" t="s">
        <v>605</v>
      </c>
      <c r="C45" t="s">
        <v>606</v>
      </c>
      <c r="E45" s="8">
        <v>42</v>
      </c>
      <c r="F45" s="8" t="s">
        <v>611</v>
      </c>
      <c r="G45" s="8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25">
      <c r="A46" t="s">
        <v>609</v>
      </c>
      <c r="C46" t="s">
        <v>610</v>
      </c>
      <c r="E46" s="8">
        <v>43</v>
      </c>
      <c r="F46" s="8" t="s">
        <v>615</v>
      </c>
      <c r="G46" s="8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25">
      <c r="A47" t="s">
        <v>613</v>
      </c>
      <c r="C47" t="s">
        <v>614</v>
      </c>
      <c r="E47" s="8">
        <v>44</v>
      </c>
      <c r="F47" s="8" t="s">
        <v>619</v>
      </c>
      <c r="G47" s="8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25">
      <c r="A48" t="s">
        <v>617</v>
      </c>
      <c r="C48" t="s">
        <v>618</v>
      </c>
      <c r="E48" s="8">
        <v>45</v>
      </c>
      <c r="F48" s="8" t="s">
        <v>623</v>
      </c>
      <c r="G48" s="8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25">
      <c r="A49" t="s">
        <v>621</v>
      </c>
      <c r="C49" t="s">
        <v>622</v>
      </c>
      <c r="E49" s="8">
        <v>46</v>
      </c>
      <c r="F49" s="8" t="s">
        <v>627</v>
      </c>
      <c r="G49" s="8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25">
      <c r="A50" t="s">
        <v>625</v>
      </c>
      <c r="C50" t="s">
        <v>626</v>
      </c>
      <c r="E50" s="8">
        <v>47</v>
      </c>
      <c r="F50" s="8" t="s">
        <v>632</v>
      </c>
      <c r="G50" s="8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25">
      <c r="A51" t="s">
        <v>630</v>
      </c>
      <c r="C51" t="s">
        <v>631</v>
      </c>
      <c r="E51" s="8">
        <v>48</v>
      </c>
      <c r="F51" s="8" t="s">
        <v>637</v>
      </c>
      <c r="G51" s="8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25">
      <c r="A52" t="s">
        <v>635</v>
      </c>
      <c r="C52" t="s">
        <v>636</v>
      </c>
      <c r="E52" s="8">
        <v>49</v>
      </c>
      <c r="F52" s="8" t="s">
        <v>641</v>
      </c>
      <c r="G52" s="8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25">
      <c r="A53" t="s">
        <v>639</v>
      </c>
      <c r="C53" t="s">
        <v>640</v>
      </c>
      <c r="E53" s="8">
        <v>50</v>
      </c>
      <c r="F53" s="8" t="s">
        <v>645</v>
      </c>
      <c r="G53" s="8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25">
      <c r="A54" t="s">
        <v>643</v>
      </c>
      <c r="C54" t="s">
        <v>644</v>
      </c>
      <c r="E54" s="8">
        <v>51</v>
      </c>
      <c r="F54" s="8" t="s">
        <v>649</v>
      </c>
      <c r="G54" s="8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25">
      <c r="A55" t="s">
        <v>647</v>
      </c>
      <c r="C55" t="s">
        <v>648</v>
      </c>
      <c r="E55" s="8">
        <v>52</v>
      </c>
      <c r="F55" s="8" t="s">
        <v>653</v>
      </c>
      <c r="G55" s="8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25">
      <c r="A56" t="s">
        <v>651</v>
      </c>
      <c r="C56" t="s">
        <v>652</v>
      </c>
      <c r="E56" s="8">
        <v>53</v>
      </c>
      <c r="F56" s="8" t="s">
        <v>658</v>
      </c>
      <c r="G56" s="8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25">
      <c r="A57" t="s">
        <v>656</v>
      </c>
      <c r="C57" t="s">
        <v>657</v>
      </c>
      <c r="E57" s="8">
        <v>54</v>
      </c>
      <c r="F57" s="8" t="s">
        <v>663</v>
      </c>
      <c r="G57" s="8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25">
      <c r="A58" t="s">
        <v>661</v>
      </c>
      <c r="C58" t="s">
        <v>662</v>
      </c>
      <c r="E58" s="8">
        <v>55</v>
      </c>
      <c r="F58" s="8" t="s">
        <v>667</v>
      </c>
      <c r="G58" s="8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25">
      <c r="A59" t="s">
        <v>665</v>
      </c>
      <c r="C59" t="s">
        <v>666</v>
      </c>
      <c r="E59" s="8">
        <v>56</v>
      </c>
      <c r="F59" s="8" t="s">
        <v>671</v>
      </c>
      <c r="G59" s="8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25">
      <c r="A60" t="s">
        <v>669</v>
      </c>
      <c r="C60" t="s">
        <v>670</v>
      </c>
      <c r="E60" s="8">
        <v>57</v>
      </c>
      <c r="F60" s="8" t="s">
        <v>675</v>
      </c>
      <c r="G60" s="8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25">
      <c r="A61" t="s">
        <v>673</v>
      </c>
      <c r="C61" t="s">
        <v>674</v>
      </c>
      <c r="E61" s="8">
        <v>58</v>
      </c>
      <c r="F61" s="8" t="s">
        <v>679</v>
      </c>
      <c r="G61" s="8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25">
      <c r="A62" t="s">
        <v>677</v>
      </c>
      <c r="C62" t="s">
        <v>678</v>
      </c>
      <c r="E62" s="9"/>
      <c r="F62" s="9"/>
      <c r="G62" s="9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25">
      <c r="A63" t="s">
        <v>681</v>
      </c>
      <c r="C63" t="s">
        <v>682</v>
      </c>
      <c r="E63" s="9" t="s">
        <v>735</v>
      </c>
      <c r="F63" s="9"/>
      <c r="G63" s="9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25">
      <c r="A64" t="s">
        <v>684</v>
      </c>
      <c r="C64" t="s">
        <v>685</v>
      </c>
      <c r="E64" s="9" t="s">
        <v>689</v>
      </c>
      <c r="F64" s="9"/>
      <c r="G64" s="9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25">
      <c r="A65" t="s">
        <v>687</v>
      </c>
      <c r="C65" t="s">
        <v>688</v>
      </c>
      <c r="E65" s="9" t="s">
        <v>693</v>
      </c>
      <c r="F65" s="9"/>
      <c r="G65" s="9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25">
      <c r="A66" t="s">
        <v>691</v>
      </c>
      <c r="C66" t="s">
        <v>692</v>
      </c>
      <c r="E66" s="9"/>
      <c r="F66" s="9"/>
      <c r="G66" s="9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25">
      <c r="A67" t="s">
        <v>695</v>
      </c>
      <c r="C67" t="s">
        <v>696</v>
      </c>
      <c r="E67" s="9"/>
      <c r="F67" s="9"/>
      <c r="G67" s="9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25">
      <c r="A68" t="s">
        <v>698</v>
      </c>
      <c r="C68" t="s">
        <v>699</v>
      </c>
      <c r="E68" s="9"/>
      <c r="F68" s="9"/>
      <c r="G68" s="9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25">
      <c r="A69" t="s">
        <v>701</v>
      </c>
      <c r="C69" t="s">
        <v>702</v>
      </c>
      <c r="E69" s="9"/>
      <c r="F69" s="9"/>
      <c r="G69" s="9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25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25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25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25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25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25">
      <c r="A75" t="s">
        <v>719</v>
      </c>
      <c r="C75" t="s">
        <v>720</v>
      </c>
    </row>
    <row r="76" spans="1:56" x14ac:dyDescent="0.25">
      <c r="A76" t="s">
        <v>721</v>
      </c>
      <c r="C76" t="s">
        <v>722</v>
      </c>
    </row>
    <row r="77" spans="1:56" x14ac:dyDescent="0.25">
      <c r="A77" t="s">
        <v>723</v>
      </c>
      <c r="C77" t="s">
        <v>724</v>
      </c>
    </row>
    <row r="78" spans="1:56" x14ac:dyDescent="0.25">
      <c r="A78" t="s">
        <v>725</v>
      </c>
      <c r="C78" t="s">
        <v>726</v>
      </c>
    </row>
    <row r="79" spans="1:56" x14ac:dyDescent="0.25">
      <c r="A79" t="s">
        <v>727</v>
      </c>
      <c r="C79" t="s">
        <v>728</v>
      </c>
    </row>
    <row r="80" spans="1:56" x14ac:dyDescent="0.25">
      <c r="A80" t="s">
        <v>729</v>
      </c>
      <c r="C80" t="s">
        <v>730</v>
      </c>
    </row>
    <row r="81" spans="1:3" x14ac:dyDescent="0.25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28515625" bestFit="1" customWidth="1"/>
    <col min="3" max="3" width="34.42578125" bestFit="1" customWidth="1"/>
    <col min="4" max="4" width="28.42578125" bestFit="1" customWidth="1"/>
    <col min="5" max="5" width="11" bestFit="1" customWidth="1"/>
  </cols>
  <sheetData>
    <row r="1" spans="1:5" x14ac:dyDescent="0.25">
      <c r="A1" s="7" t="s">
        <v>809</v>
      </c>
      <c r="B1" s="7" t="s">
        <v>810</v>
      </c>
      <c r="C1" s="7" t="s">
        <v>811</v>
      </c>
      <c r="D1" s="7" t="s">
        <v>812</v>
      </c>
      <c r="E1" s="7" t="s">
        <v>813</v>
      </c>
    </row>
    <row r="2" spans="1:5" x14ac:dyDescent="0.25">
      <c r="A2" s="7">
        <v>2</v>
      </c>
      <c r="B2" s="7">
        <v>40000</v>
      </c>
      <c r="C2" s="7">
        <v>9500</v>
      </c>
      <c r="D2" s="7">
        <v>20435</v>
      </c>
      <c r="E2" s="7">
        <v>20</v>
      </c>
    </row>
    <row r="3" spans="1:5" x14ac:dyDescent="0.25">
      <c r="A3" s="7">
        <v>6</v>
      </c>
      <c r="B3" s="7"/>
      <c r="C3" s="7"/>
      <c r="D3" s="7">
        <v>0</v>
      </c>
      <c r="E3" s="7">
        <v>20</v>
      </c>
    </row>
    <row r="4" spans="1:5" x14ac:dyDescent="0.25">
      <c r="A4" s="7">
        <v>12</v>
      </c>
      <c r="B4" s="7"/>
      <c r="C4" s="7"/>
      <c r="D4" s="7">
        <v>0</v>
      </c>
      <c r="E4" s="7">
        <v>20</v>
      </c>
    </row>
    <row r="5" spans="1:5" x14ac:dyDescent="0.25">
      <c r="A5" s="7">
        <v>15</v>
      </c>
      <c r="B5" s="7"/>
      <c r="C5" s="7"/>
      <c r="D5" s="7">
        <v>0</v>
      </c>
      <c r="E5" s="7">
        <v>20</v>
      </c>
    </row>
    <row r="6" spans="1:5" x14ac:dyDescent="0.25">
      <c r="A6" s="7">
        <v>20</v>
      </c>
      <c r="B6" s="7"/>
      <c r="C6" s="7"/>
      <c r="D6" s="7">
        <v>0</v>
      </c>
      <c r="E6" s="7">
        <v>20</v>
      </c>
    </row>
    <row r="7" spans="1:5" x14ac:dyDescent="0.25">
      <c r="A7" s="7">
        <v>22</v>
      </c>
      <c r="B7" s="7"/>
      <c r="C7" s="7"/>
      <c r="D7" s="7">
        <v>0</v>
      </c>
      <c r="E7" s="7">
        <v>20</v>
      </c>
    </row>
    <row r="8" spans="1:5" x14ac:dyDescent="0.25">
      <c r="A8" s="7">
        <v>24</v>
      </c>
      <c r="B8" s="7"/>
      <c r="C8" s="7"/>
      <c r="D8" s="7">
        <v>0</v>
      </c>
      <c r="E8" s="7">
        <v>20</v>
      </c>
    </row>
    <row r="9" spans="1:5" x14ac:dyDescent="0.25">
      <c r="A9" s="7">
        <v>28</v>
      </c>
      <c r="B9" s="7"/>
      <c r="C9" s="7"/>
      <c r="D9" s="7">
        <v>0</v>
      </c>
      <c r="E9" s="7">
        <v>20</v>
      </c>
    </row>
    <row r="10" spans="1:5" x14ac:dyDescent="0.25">
      <c r="A10" s="7">
        <v>29</v>
      </c>
      <c r="B10" s="7"/>
      <c r="C10" s="7"/>
      <c r="D10" s="7">
        <v>0</v>
      </c>
      <c r="E10" s="7">
        <v>20</v>
      </c>
    </row>
    <row r="11" spans="1:5" x14ac:dyDescent="0.25">
      <c r="A11" s="7">
        <v>30</v>
      </c>
      <c r="B11" s="7"/>
      <c r="C11" s="7"/>
      <c r="D11" s="7">
        <v>0</v>
      </c>
      <c r="E11" s="7">
        <v>20</v>
      </c>
    </row>
    <row r="12" spans="1:5" x14ac:dyDescent="0.25">
      <c r="A12" s="7">
        <v>42</v>
      </c>
      <c r="B12" s="7"/>
      <c r="C12" s="7"/>
      <c r="D12" s="7">
        <v>0</v>
      </c>
      <c r="E12" s="7">
        <v>20</v>
      </c>
    </row>
    <row r="13" spans="1:5" x14ac:dyDescent="0.25">
      <c r="A13" s="7">
        <v>51</v>
      </c>
      <c r="B13" s="7"/>
      <c r="C13" s="7"/>
      <c r="D13" s="7">
        <v>0</v>
      </c>
      <c r="E13" s="7">
        <v>20</v>
      </c>
    </row>
    <row r="14" spans="1:5" x14ac:dyDescent="0.25">
      <c r="A14" s="7">
        <v>54</v>
      </c>
      <c r="B14" s="7"/>
      <c r="C14" s="7"/>
      <c r="D14" s="7">
        <v>0</v>
      </c>
      <c r="E14" s="7">
        <v>20</v>
      </c>
    </row>
    <row r="15" spans="1:5" x14ac:dyDescent="0.25">
      <c r="A15" s="7">
        <v>60</v>
      </c>
      <c r="B15" s="7"/>
      <c r="C15" s="7"/>
      <c r="D15" s="7">
        <v>0</v>
      </c>
      <c r="E15" s="7">
        <v>20</v>
      </c>
    </row>
    <row r="16" spans="1:5" x14ac:dyDescent="0.25">
      <c r="A16" s="7">
        <v>69</v>
      </c>
      <c r="B16" s="7"/>
      <c r="C16" s="7"/>
      <c r="D16" s="7">
        <v>0</v>
      </c>
      <c r="E16" s="7">
        <v>20</v>
      </c>
    </row>
    <row r="17" spans="1:5" x14ac:dyDescent="0.25">
      <c r="A17" s="7">
        <v>70</v>
      </c>
      <c r="B17" s="7"/>
      <c r="C17" s="7"/>
      <c r="D17" s="7">
        <v>0</v>
      </c>
      <c r="E17" s="7">
        <v>20</v>
      </c>
    </row>
    <row r="18" spans="1:5" x14ac:dyDescent="0.25">
      <c r="A18" s="7">
        <v>78</v>
      </c>
      <c r="B18" s="7"/>
      <c r="C18" s="7"/>
      <c r="D18" s="7">
        <v>0</v>
      </c>
      <c r="E18" s="7">
        <v>20</v>
      </c>
    </row>
    <row r="19" spans="1:5" x14ac:dyDescent="0.25">
      <c r="A19" s="7">
        <v>80</v>
      </c>
      <c r="B19" s="7"/>
      <c r="C19" s="7"/>
      <c r="D19" s="7">
        <v>0</v>
      </c>
      <c r="E19" s="7">
        <v>20</v>
      </c>
    </row>
    <row r="20" spans="1:5" x14ac:dyDescent="0.25">
      <c r="A20" s="7">
        <v>81</v>
      </c>
      <c r="B20" s="7"/>
      <c r="C20" s="7"/>
      <c r="D20" s="7">
        <v>0</v>
      </c>
      <c r="E20" s="7">
        <v>20</v>
      </c>
    </row>
    <row r="21" spans="1:5" x14ac:dyDescent="0.25">
      <c r="A21" s="7">
        <v>93</v>
      </c>
      <c r="B21" s="7"/>
      <c r="C21" s="7"/>
      <c r="D21" s="7">
        <v>0</v>
      </c>
      <c r="E21" s="7">
        <v>20</v>
      </c>
    </row>
    <row r="22" spans="1:5" x14ac:dyDescent="0.25">
      <c r="A22" s="7">
        <v>94</v>
      </c>
      <c r="B22" s="7"/>
      <c r="C22" s="7"/>
      <c r="D22" s="7">
        <v>0</v>
      </c>
      <c r="E22" s="7">
        <v>20</v>
      </c>
    </row>
    <row r="23" spans="1:5" x14ac:dyDescent="0.25">
      <c r="A23" s="7">
        <v>99</v>
      </c>
      <c r="B23" s="7"/>
      <c r="C23" s="7"/>
      <c r="D23" s="7">
        <v>0</v>
      </c>
      <c r="E23" s="7">
        <v>20</v>
      </c>
    </row>
    <row r="24" spans="1:5" x14ac:dyDescent="0.25">
      <c r="A24" s="7">
        <v>122</v>
      </c>
      <c r="B24" s="7"/>
      <c r="C24" s="7"/>
      <c r="D24" s="7">
        <v>0</v>
      </c>
      <c r="E24" s="7">
        <v>20</v>
      </c>
    </row>
    <row r="25" spans="1:5" x14ac:dyDescent="0.25">
      <c r="A25" s="7">
        <v>123</v>
      </c>
      <c r="B25" s="7"/>
      <c r="C25" s="7"/>
      <c r="D25" s="7">
        <v>0</v>
      </c>
      <c r="E25" s="7">
        <v>20</v>
      </c>
    </row>
    <row r="26" spans="1:5" x14ac:dyDescent="0.25">
      <c r="A26" s="7">
        <v>134</v>
      </c>
      <c r="B26" s="7"/>
      <c r="C26" s="7"/>
      <c r="D26" s="7">
        <v>0</v>
      </c>
      <c r="E26" s="7">
        <v>20</v>
      </c>
    </row>
    <row r="27" spans="1:5" x14ac:dyDescent="0.25">
      <c r="A27" s="7">
        <v>135</v>
      </c>
      <c r="B27" s="7"/>
      <c r="C27" s="7"/>
      <c r="D27" s="7">
        <v>0</v>
      </c>
      <c r="E27" s="7">
        <v>20</v>
      </c>
    </row>
    <row r="28" spans="1:5" x14ac:dyDescent="0.25">
      <c r="A28" s="7">
        <v>146</v>
      </c>
      <c r="B28" s="7"/>
      <c r="C28" s="7"/>
      <c r="D28" s="7">
        <v>0</v>
      </c>
      <c r="E28" s="7">
        <v>20</v>
      </c>
    </row>
    <row r="29" spans="1:5" x14ac:dyDescent="0.25">
      <c r="A29" s="7">
        <v>152</v>
      </c>
      <c r="B29" s="7"/>
      <c r="C29" s="7"/>
      <c r="D29" s="7">
        <v>0</v>
      </c>
      <c r="E29" s="7">
        <v>20</v>
      </c>
    </row>
    <row r="30" spans="1:5" x14ac:dyDescent="0.25">
      <c r="A30" s="7">
        <v>153</v>
      </c>
      <c r="B30" s="7"/>
      <c r="C30" s="7"/>
      <c r="D30" s="7">
        <v>0</v>
      </c>
      <c r="E30" s="7">
        <v>20</v>
      </c>
    </row>
    <row r="31" spans="1:5" x14ac:dyDescent="0.25">
      <c r="A31" s="7">
        <v>156</v>
      </c>
      <c r="B31" s="7"/>
      <c r="C31" s="7"/>
      <c r="D31" s="7">
        <v>0</v>
      </c>
      <c r="E31" s="7">
        <v>20</v>
      </c>
    </row>
    <row r="32" spans="1:5" x14ac:dyDescent="0.25">
      <c r="A32" s="7">
        <v>164</v>
      </c>
      <c r="B32" s="7"/>
      <c r="C32" s="7"/>
      <c r="D32" s="7">
        <v>0</v>
      </c>
      <c r="E32" s="7">
        <v>20</v>
      </c>
    </row>
    <row r="33" spans="1:5" x14ac:dyDescent="0.25">
      <c r="A33" s="7">
        <v>166</v>
      </c>
      <c r="B33" s="7"/>
      <c r="C33" s="7"/>
      <c r="D33" s="7">
        <v>0</v>
      </c>
      <c r="E33" s="7">
        <v>20</v>
      </c>
    </row>
    <row r="34" spans="1:5" x14ac:dyDescent="0.25">
      <c r="A34" s="7">
        <v>168</v>
      </c>
      <c r="B34" s="7"/>
      <c r="C34" s="7"/>
      <c r="D34" s="7">
        <v>0</v>
      </c>
      <c r="E34" s="7">
        <v>20</v>
      </c>
    </row>
    <row r="35" spans="1:5" x14ac:dyDescent="0.25">
      <c r="A35" s="7">
        <v>174</v>
      </c>
      <c r="B35" s="7"/>
      <c r="C35" s="7"/>
      <c r="D35" s="7">
        <v>0</v>
      </c>
      <c r="E35" s="7">
        <v>20</v>
      </c>
    </row>
    <row r="36" spans="1:5" x14ac:dyDescent="0.25">
      <c r="A36" s="7">
        <v>175</v>
      </c>
      <c r="B36" s="7"/>
      <c r="C36" s="7"/>
      <c r="D36" s="7">
        <v>0</v>
      </c>
      <c r="E36" s="7">
        <v>20</v>
      </c>
    </row>
    <row r="37" spans="1:5" x14ac:dyDescent="0.25">
      <c r="A37" s="7">
        <v>177</v>
      </c>
      <c r="B37" s="7"/>
      <c r="C37" s="7"/>
      <c r="D37" s="7">
        <v>0</v>
      </c>
      <c r="E37" s="7">
        <v>20</v>
      </c>
    </row>
    <row r="38" spans="1:5" x14ac:dyDescent="0.25">
      <c r="A38" s="7">
        <v>187</v>
      </c>
      <c r="B38" s="7"/>
      <c r="C38" s="7"/>
      <c r="D38" s="7">
        <v>0</v>
      </c>
      <c r="E38" s="7">
        <v>20</v>
      </c>
    </row>
    <row r="39" spans="1:5" x14ac:dyDescent="0.25">
      <c r="A39" s="7">
        <v>188</v>
      </c>
      <c r="B39" s="7"/>
      <c r="C39" s="7"/>
      <c r="D39" s="7">
        <v>0</v>
      </c>
      <c r="E39" s="7">
        <v>20</v>
      </c>
    </row>
    <row r="40" spans="1:5" x14ac:dyDescent="0.25">
      <c r="A40" s="7">
        <v>189</v>
      </c>
      <c r="B40" s="7"/>
      <c r="C40" s="7"/>
      <c r="D40" s="7">
        <v>0</v>
      </c>
      <c r="E40" s="7">
        <v>20</v>
      </c>
    </row>
    <row r="41" spans="1:5" x14ac:dyDescent="0.25">
      <c r="A41">
        <v>192</v>
      </c>
      <c r="D41">
        <v>0</v>
      </c>
      <c r="E41">
        <v>20</v>
      </c>
    </row>
    <row r="42" spans="1:5" x14ac:dyDescent="0.25">
      <c r="A42">
        <v>200</v>
      </c>
      <c r="D42">
        <v>0</v>
      </c>
      <c r="E42">
        <v>20</v>
      </c>
    </row>
    <row r="43" spans="1:5" x14ac:dyDescent="0.25">
      <c r="A43">
        <v>211</v>
      </c>
      <c r="D43">
        <v>0</v>
      </c>
      <c r="E43">
        <v>20</v>
      </c>
    </row>
    <row r="44" spans="1:5" x14ac:dyDescent="0.25">
      <c r="A44">
        <v>213</v>
      </c>
      <c r="D44">
        <v>0</v>
      </c>
      <c r="E44">
        <v>20</v>
      </c>
    </row>
    <row r="45" spans="1:5" x14ac:dyDescent="0.25">
      <c r="A45">
        <v>216</v>
      </c>
      <c r="D45">
        <v>0</v>
      </c>
      <c r="E45">
        <v>20</v>
      </c>
    </row>
    <row r="46" spans="1:5" x14ac:dyDescent="0.25">
      <c r="A46">
        <v>228</v>
      </c>
      <c r="D46">
        <v>0</v>
      </c>
      <c r="E46">
        <v>20</v>
      </c>
    </row>
    <row r="47" spans="1:5" x14ac:dyDescent="0.25">
      <c r="A47">
        <v>244</v>
      </c>
      <c r="D47">
        <v>0</v>
      </c>
      <c r="E47">
        <v>20</v>
      </c>
    </row>
    <row r="48" spans="1:5" x14ac:dyDescent="0.25">
      <c r="A48">
        <v>247</v>
      </c>
      <c r="D48">
        <v>0</v>
      </c>
      <c r="E48">
        <v>20</v>
      </c>
    </row>
    <row r="49" spans="1:5" x14ac:dyDescent="0.25">
      <c r="A49">
        <v>249</v>
      </c>
      <c r="D49">
        <v>0</v>
      </c>
      <c r="E49">
        <v>20</v>
      </c>
    </row>
    <row r="50" spans="1:5" x14ac:dyDescent="0.25">
      <c r="A50">
        <v>253</v>
      </c>
      <c r="D50">
        <v>0</v>
      </c>
      <c r="E50">
        <v>20</v>
      </c>
    </row>
    <row r="51" spans="1:5" x14ac:dyDescent="0.25">
      <c r="A51">
        <v>260</v>
      </c>
      <c r="D51">
        <v>0</v>
      </c>
      <c r="E51">
        <v>20</v>
      </c>
    </row>
    <row r="52" spans="1:5" x14ac:dyDescent="0.25">
      <c r="A52">
        <v>267</v>
      </c>
      <c r="D52">
        <v>0</v>
      </c>
      <c r="E52">
        <v>20</v>
      </c>
    </row>
    <row r="53" spans="1:5" x14ac:dyDescent="0.25">
      <c r="A53">
        <v>270</v>
      </c>
      <c r="D53">
        <v>0</v>
      </c>
      <c r="E53">
        <v>20</v>
      </c>
    </row>
    <row r="54" spans="1:5" x14ac:dyDescent="0.25">
      <c r="A54">
        <v>283</v>
      </c>
      <c r="D54">
        <v>0</v>
      </c>
      <c r="E54">
        <v>20</v>
      </c>
    </row>
    <row r="55" spans="1:5" x14ac:dyDescent="0.25">
      <c r="A55">
        <v>296</v>
      </c>
      <c r="D55">
        <v>0</v>
      </c>
      <c r="E55">
        <v>20</v>
      </c>
    </row>
    <row r="56" spans="1:5" x14ac:dyDescent="0.25">
      <c r="A56">
        <v>297</v>
      </c>
      <c r="D56">
        <v>0</v>
      </c>
      <c r="E56">
        <v>20</v>
      </c>
    </row>
    <row r="57" spans="1:5" x14ac:dyDescent="0.25">
      <c r="A57">
        <v>299</v>
      </c>
      <c r="D57">
        <v>0</v>
      </c>
      <c r="E57">
        <v>20</v>
      </c>
    </row>
    <row r="58" spans="1:5" x14ac:dyDescent="0.25">
      <c r="A58">
        <v>316</v>
      </c>
      <c r="D58">
        <v>0</v>
      </c>
      <c r="E58">
        <v>20</v>
      </c>
    </row>
    <row r="59" spans="1:5" x14ac:dyDescent="0.25">
      <c r="A59">
        <v>319</v>
      </c>
      <c r="D59">
        <v>0</v>
      </c>
      <c r="E59">
        <v>20</v>
      </c>
    </row>
    <row r="60" spans="1:5" x14ac:dyDescent="0.25">
      <c r="A60">
        <v>321</v>
      </c>
      <c r="D60">
        <v>0</v>
      </c>
      <c r="E60">
        <v>20</v>
      </c>
    </row>
    <row r="61" spans="1:5" x14ac:dyDescent="0.25">
      <c r="A61">
        <v>333</v>
      </c>
      <c r="D61">
        <v>0</v>
      </c>
      <c r="E61">
        <v>20</v>
      </c>
    </row>
    <row r="62" spans="1:5" x14ac:dyDescent="0.25">
      <c r="A62">
        <v>334</v>
      </c>
      <c r="D62">
        <v>0</v>
      </c>
      <c r="E62">
        <v>20</v>
      </c>
    </row>
    <row r="63" spans="1:5" x14ac:dyDescent="0.25">
      <c r="A63">
        <v>341</v>
      </c>
      <c r="D63">
        <v>0</v>
      </c>
      <c r="E63">
        <v>20</v>
      </c>
    </row>
    <row r="64" spans="1:5" x14ac:dyDescent="0.25">
      <c r="A64">
        <v>342</v>
      </c>
      <c r="D64">
        <v>0</v>
      </c>
      <c r="E64">
        <v>20</v>
      </c>
    </row>
    <row r="65" spans="1:5" x14ac:dyDescent="0.25">
      <c r="A65">
        <v>344</v>
      </c>
      <c r="D65">
        <v>0</v>
      </c>
      <c r="E65">
        <v>20</v>
      </c>
    </row>
    <row r="66" spans="1:5" x14ac:dyDescent="0.25">
      <c r="A66">
        <v>356</v>
      </c>
      <c r="D66">
        <v>0</v>
      </c>
      <c r="E66">
        <v>20</v>
      </c>
    </row>
    <row r="67" spans="1:5" x14ac:dyDescent="0.25">
      <c r="A67">
        <v>359</v>
      </c>
      <c r="D67">
        <v>0</v>
      </c>
      <c r="E67">
        <v>20</v>
      </c>
    </row>
    <row r="68" spans="1:5" x14ac:dyDescent="0.25">
      <c r="A68">
        <v>374</v>
      </c>
      <c r="D68">
        <v>0</v>
      </c>
      <c r="E68">
        <v>20</v>
      </c>
    </row>
    <row r="69" spans="1:5" x14ac:dyDescent="0.25">
      <c r="A69">
        <v>379</v>
      </c>
      <c r="D69">
        <v>0</v>
      </c>
      <c r="E69">
        <v>20</v>
      </c>
    </row>
    <row r="70" spans="1:5" x14ac:dyDescent="0.25">
      <c r="A70">
        <v>384</v>
      </c>
      <c r="D70">
        <v>0</v>
      </c>
      <c r="E70">
        <v>20</v>
      </c>
    </row>
    <row r="71" spans="1:5" x14ac:dyDescent="0.25">
      <c r="A71">
        <v>385</v>
      </c>
      <c r="D71">
        <v>0</v>
      </c>
      <c r="E71">
        <v>20</v>
      </c>
    </row>
    <row r="72" spans="1:5" x14ac:dyDescent="0.2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5" x14ac:dyDescent="0.25"/>
  <cols>
    <col min="1" max="1" width="20.42578125" bestFit="1" customWidth="1"/>
    <col min="2" max="2" width="38.140625" bestFit="1" customWidth="1"/>
    <col min="3" max="3" width="34.28515625" bestFit="1" customWidth="1"/>
    <col min="4" max="4" width="28.28515625" bestFit="1" customWidth="1"/>
    <col min="5" max="5" width="11" bestFit="1" customWidth="1"/>
  </cols>
  <sheetData>
    <row r="1" spans="1:5" x14ac:dyDescent="0.25">
      <c r="A1" s="7" t="s">
        <v>809</v>
      </c>
      <c r="B1" s="7" t="s">
        <v>814</v>
      </c>
      <c r="C1" s="7" t="s">
        <v>815</v>
      </c>
      <c r="D1" s="7" t="s">
        <v>816</v>
      </c>
      <c r="E1" s="7" t="s">
        <v>813</v>
      </c>
    </row>
    <row r="2" spans="1:5" x14ac:dyDescent="0.25">
      <c r="A2" s="7">
        <v>2</v>
      </c>
      <c r="B2" s="7">
        <v>40000</v>
      </c>
      <c r="C2" s="7">
        <v>9500</v>
      </c>
      <c r="D2" s="7">
        <v>20435</v>
      </c>
      <c r="E2" s="7">
        <v>21</v>
      </c>
    </row>
    <row r="3" spans="1:5" x14ac:dyDescent="0.25">
      <c r="A3" s="7">
        <v>6</v>
      </c>
      <c r="B3" s="7"/>
      <c r="C3" s="7"/>
      <c r="D3" s="7">
        <v>0</v>
      </c>
      <c r="E3" s="7">
        <v>21</v>
      </c>
    </row>
    <row r="4" spans="1:5" x14ac:dyDescent="0.25">
      <c r="A4" s="7">
        <v>12</v>
      </c>
      <c r="B4" s="7"/>
      <c r="C4" s="7"/>
      <c r="D4" s="7">
        <v>0</v>
      </c>
      <c r="E4" s="7">
        <v>21</v>
      </c>
    </row>
    <row r="5" spans="1:5" x14ac:dyDescent="0.25">
      <c r="A5" s="7">
        <v>15</v>
      </c>
      <c r="B5" s="7"/>
      <c r="C5" s="7"/>
      <c r="D5" s="7">
        <v>0</v>
      </c>
      <c r="E5" s="7">
        <v>21</v>
      </c>
    </row>
    <row r="6" spans="1:5" x14ac:dyDescent="0.25">
      <c r="A6" s="7">
        <v>20</v>
      </c>
      <c r="B6" s="7"/>
      <c r="C6" s="7"/>
      <c r="D6" s="7">
        <v>0</v>
      </c>
      <c r="E6" s="7">
        <v>21</v>
      </c>
    </row>
    <row r="7" spans="1:5" x14ac:dyDescent="0.25">
      <c r="A7" s="7">
        <v>22</v>
      </c>
      <c r="B7" s="7"/>
      <c r="C7" s="7"/>
      <c r="D7" s="7">
        <v>0</v>
      </c>
      <c r="E7" s="7">
        <v>21</v>
      </c>
    </row>
    <row r="8" spans="1:5" x14ac:dyDescent="0.25">
      <c r="A8" s="7">
        <v>24</v>
      </c>
      <c r="B8" s="7"/>
      <c r="C8" s="7"/>
      <c r="D8" s="7">
        <v>0</v>
      </c>
      <c r="E8" s="7">
        <v>21</v>
      </c>
    </row>
    <row r="9" spans="1:5" x14ac:dyDescent="0.25">
      <c r="A9" s="7">
        <v>28</v>
      </c>
      <c r="B9" s="7"/>
      <c r="C9" s="7"/>
      <c r="D9" s="7">
        <v>0</v>
      </c>
      <c r="E9" s="7">
        <v>21</v>
      </c>
    </row>
    <row r="10" spans="1:5" x14ac:dyDescent="0.25">
      <c r="A10" s="7">
        <v>29</v>
      </c>
      <c r="B10" s="7"/>
      <c r="C10" s="7"/>
      <c r="D10" s="7">
        <v>0</v>
      </c>
      <c r="E10" s="7">
        <v>21</v>
      </c>
    </row>
    <row r="11" spans="1:5" x14ac:dyDescent="0.25">
      <c r="A11" s="7">
        <v>30</v>
      </c>
      <c r="B11" s="7"/>
      <c r="C11" s="7"/>
      <c r="D11" s="7">
        <v>0</v>
      </c>
      <c r="E11" s="7">
        <v>21</v>
      </c>
    </row>
    <row r="12" spans="1:5" x14ac:dyDescent="0.25">
      <c r="A12" s="7">
        <v>42</v>
      </c>
      <c r="B12" s="7"/>
      <c r="C12" s="7"/>
      <c r="D12" s="7">
        <v>0</v>
      </c>
      <c r="E12" s="7">
        <v>21</v>
      </c>
    </row>
    <row r="13" spans="1:5" x14ac:dyDescent="0.25">
      <c r="A13" s="7">
        <v>51</v>
      </c>
      <c r="B13" s="7"/>
      <c r="C13" s="7"/>
      <c r="D13" s="7">
        <v>0</v>
      </c>
      <c r="E13" s="7">
        <v>21</v>
      </c>
    </row>
    <row r="14" spans="1:5" x14ac:dyDescent="0.25">
      <c r="A14" s="7">
        <v>54</v>
      </c>
      <c r="B14" s="7"/>
      <c r="C14" s="7"/>
      <c r="D14" s="7">
        <v>0</v>
      </c>
      <c r="E14" s="7">
        <v>21</v>
      </c>
    </row>
    <row r="15" spans="1:5" x14ac:dyDescent="0.25">
      <c r="A15" s="7">
        <v>60</v>
      </c>
      <c r="B15" s="7"/>
      <c r="C15" s="7"/>
      <c r="D15" s="7">
        <v>0</v>
      </c>
      <c r="E15" s="7">
        <v>21</v>
      </c>
    </row>
    <row r="16" spans="1:5" x14ac:dyDescent="0.25">
      <c r="A16" s="7">
        <v>69</v>
      </c>
      <c r="B16" s="7"/>
      <c r="C16" s="7"/>
      <c r="D16" s="7">
        <v>0</v>
      </c>
      <c r="E16" s="7">
        <v>21</v>
      </c>
    </row>
    <row r="17" spans="1:5" x14ac:dyDescent="0.25">
      <c r="A17" s="7">
        <v>70</v>
      </c>
      <c r="B17" s="7"/>
      <c r="C17" s="7"/>
      <c r="D17" s="7">
        <v>0</v>
      </c>
      <c r="E17" s="7">
        <v>21</v>
      </c>
    </row>
    <row r="18" spans="1:5" x14ac:dyDescent="0.25">
      <c r="A18" s="7">
        <v>78</v>
      </c>
      <c r="B18" s="7"/>
      <c r="C18" s="7"/>
      <c r="D18" s="7">
        <v>0</v>
      </c>
      <c r="E18" s="7">
        <v>21</v>
      </c>
    </row>
    <row r="19" spans="1:5" x14ac:dyDescent="0.25">
      <c r="A19" s="7">
        <v>80</v>
      </c>
      <c r="B19" s="7"/>
      <c r="C19" s="7"/>
      <c r="D19" s="7">
        <v>0</v>
      </c>
      <c r="E19" s="7">
        <v>21</v>
      </c>
    </row>
    <row r="20" spans="1:5" x14ac:dyDescent="0.25">
      <c r="A20" s="7">
        <v>81</v>
      </c>
      <c r="B20" s="7"/>
      <c r="C20" s="7"/>
      <c r="D20" s="7">
        <v>0</v>
      </c>
      <c r="E20" s="7">
        <v>21</v>
      </c>
    </row>
    <row r="21" spans="1:5" x14ac:dyDescent="0.25">
      <c r="A21" s="7">
        <v>93</v>
      </c>
      <c r="B21" s="7"/>
      <c r="C21" s="7"/>
      <c r="D21" s="7">
        <v>0</v>
      </c>
      <c r="E21" s="7">
        <v>21</v>
      </c>
    </row>
    <row r="22" spans="1:5" x14ac:dyDescent="0.25">
      <c r="A22" s="7">
        <v>94</v>
      </c>
      <c r="B22" s="7"/>
      <c r="C22" s="7"/>
      <c r="D22" s="7">
        <v>0</v>
      </c>
      <c r="E22" s="7">
        <v>21</v>
      </c>
    </row>
    <row r="23" spans="1:5" x14ac:dyDescent="0.25">
      <c r="A23" s="7">
        <v>99</v>
      </c>
      <c r="B23" s="7"/>
      <c r="C23" s="7"/>
      <c r="D23" s="7">
        <v>0</v>
      </c>
      <c r="E23" s="7">
        <v>21</v>
      </c>
    </row>
    <row r="24" spans="1:5" x14ac:dyDescent="0.25">
      <c r="A24" s="7">
        <v>122</v>
      </c>
      <c r="B24" s="7"/>
      <c r="C24" s="7"/>
      <c r="D24" s="7">
        <v>0</v>
      </c>
      <c r="E24" s="7">
        <v>21</v>
      </c>
    </row>
    <row r="25" spans="1:5" x14ac:dyDescent="0.25">
      <c r="A25" s="7">
        <v>123</v>
      </c>
      <c r="B25" s="7"/>
      <c r="C25" s="7"/>
      <c r="D25" s="7">
        <v>0</v>
      </c>
      <c r="E25" s="7">
        <v>21</v>
      </c>
    </row>
    <row r="26" spans="1:5" x14ac:dyDescent="0.25">
      <c r="A26" s="7">
        <v>134</v>
      </c>
      <c r="B26" s="7"/>
      <c r="C26" s="7"/>
      <c r="D26" s="7">
        <v>0</v>
      </c>
      <c r="E26" s="7">
        <v>21</v>
      </c>
    </row>
    <row r="27" spans="1:5" x14ac:dyDescent="0.25">
      <c r="A27" s="7">
        <v>135</v>
      </c>
      <c r="B27" s="7"/>
      <c r="C27" s="7"/>
      <c r="D27" s="7">
        <v>0</v>
      </c>
      <c r="E27" s="7">
        <v>21</v>
      </c>
    </row>
    <row r="28" spans="1:5" x14ac:dyDescent="0.25">
      <c r="A28" s="7">
        <v>146</v>
      </c>
      <c r="B28" s="7"/>
      <c r="C28" s="7"/>
      <c r="D28" s="7">
        <v>0</v>
      </c>
      <c r="E28" s="7">
        <v>21</v>
      </c>
    </row>
    <row r="29" spans="1:5" x14ac:dyDescent="0.25">
      <c r="A29" s="7">
        <v>152</v>
      </c>
      <c r="B29" s="7"/>
      <c r="C29" s="7"/>
      <c r="D29" s="7">
        <v>0</v>
      </c>
      <c r="E29" s="7">
        <v>21</v>
      </c>
    </row>
    <row r="30" spans="1:5" x14ac:dyDescent="0.25">
      <c r="A30" s="7">
        <v>153</v>
      </c>
      <c r="B30" s="7"/>
      <c r="C30" s="7"/>
      <c r="D30" s="7">
        <v>0</v>
      </c>
      <c r="E30" s="7">
        <v>21</v>
      </c>
    </row>
    <row r="31" spans="1:5" x14ac:dyDescent="0.25">
      <c r="A31" s="7">
        <v>156</v>
      </c>
      <c r="B31" s="7"/>
      <c r="C31" s="7"/>
      <c r="D31" s="7">
        <v>0</v>
      </c>
      <c r="E31" s="7">
        <v>21</v>
      </c>
    </row>
    <row r="32" spans="1:5" x14ac:dyDescent="0.25">
      <c r="A32" s="7">
        <v>164</v>
      </c>
      <c r="B32" s="7"/>
      <c r="C32" s="7"/>
      <c r="D32" s="7">
        <v>0</v>
      </c>
      <c r="E32" s="7">
        <v>21</v>
      </c>
    </row>
    <row r="33" spans="1:5" x14ac:dyDescent="0.25">
      <c r="A33" s="7">
        <v>166</v>
      </c>
      <c r="B33" s="7"/>
      <c r="C33" s="7"/>
      <c r="D33" s="7">
        <v>0</v>
      </c>
      <c r="E33" s="7">
        <v>21</v>
      </c>
    </row>
    <row r="34" spans="1:5" x14ac:dyDescent="0.25">
      <c r="A34" s="7">
        <v>168</v>
      </c>
      <c r="B34" s="7"/>
      <c r="C34" s="7"/>
      <c r="D34" s="7">
        <v>0</v>
      </c>
      <c r="E34" s="7">
        <v>21</v>
      </c>
    </row>
    <row r="35" spans="1:5" x14ac:dyDescent="0.25">
      <c r="A35" s="7">
        <v>174</v>
      </c>
      <c r="B35" s="7"/>
      <c r="C35" s="7"/>
      <c r="D35" s="7">
        <v>0</v>
      </c>
      <c r="E35" s="7">
        <v>21</v>
      </c>
    </row>
    <row r="36" spans="1:5" x14ac:dyDescent="0.25">
      <c r="A36" s="7">
        <v>175</v>
      </c>
      <c r="B36" s="7"/>
      <c r="C36" s="7"/>
      <c r="D36" s="7">
        <v>0</v>
      </c>
      <c r="E36" s="7">
        <v>21</v>
      </c>
    </row>
    <row r="37" spans="1:5" x14ac:dyDescent="0.25">
      <c r="A37" s="7">
        <v>177</v>
      </c>
      <c r="B37" s="7"/>
      <c r="C37" s="7"/>
      <c r="D37" s="7">
        <v>0</v>
      </c>
      <c r="E37" s="7">
        <v>21</v>
      </c>
    </row>
    <row r="38" spans="1:5" x14ac:dyDescent="0.25">
      <c r="A38" s="7">
        <v>187</v>
      </c>
      <c r="B38" s="7"/>
      <c r="C38" s="7"/>
      <c r="D38" s="7">
        <v>0</v>
      </c>
      <c r="E38" s="7">
        <v>21</v>
      </c>
    </row>
    <row r="39" spans="1:5" x14ac:dyDescent="0.25">
      <c r="A39" s="7">
        <v>188</v>
      </c>
      <c r="B39" s="7"/>
      <c r="C39" s="7"/>
      <c r="D39" s="7">
        <v>0</v>
      </c>
      <c r="E39" s="7">
        <v>21</v>
      </c>
    </row>
    <row r="40" spans="1:5" x14ac:dyDescent="0.25">
      <c r="A40" s="7">
        <v>189</v>
      </c>
      <c r="B40" s="7"/>
      <c r="C40" s="7"/>
      <c r="D40" s="7">
        <v>0</v>
      </c>
      <c r="E40" s="7">
        <v>21</v>
      </c>
    </row>
    <row r="41" spans="1:5" x14ac:dyDescent="0.25">
      <c r="A41">
        <v>192</v>
      </c>
      <c r="D41">
        <v>0</v>
      </c>
      <c r="E41">
        <v>21</v>
      </c>
    </row>
    <row r="42" spans="1:5" x14ac:dyDescent="0.25">
      <c r="A42">
        <v>200</v>
      </c>
      <c r="D42">
        <v>0</v>
      </c>
      <c r="E42">
        <v>21</v>
      </c>
    </row>
    <row r="43" spans="1:5" x14ac:dyDescent="0.25">
      <c r="A43">
        <v>211</v>
      </c>
      <c r="D43">
        <v>0</v>
      </c>
      <c r="E43">
        <v>21</v>
      </c>
    </row>
    <row r="44" spans="1:5" x14ac:dyDescent="0.25">
      <c r="A44">
        <v>213</v>
      </c>
      <c r="D44">
        <v>0</v>
      </c>
      <c r="E44">
        <v>21</v>
      </c>
    </row>
    <row r="45" spans="1:5" x14ac:dyDescent="0.25">
      <c r="A45">
        <v>216</v>
      </c>
      <c r="D45">
        <v>0</v>
      </c>
      <c r="E45">
        <v>21</v>
      </c>
    </row>
    <row r="46" spans="1:5" x14ac:dyDescent="0.25">
      <c r="A46">
        <v>228</v>
      </c>
      <c r="D46">
        <v>0</v>
      </c>
      <c r="E46">
        <v>21</v>
      </c>
    </row>
    <row r="47" spans="1:5" x14ac:dyDescent="0.25">
      <c r="A47">
        <v>244</v>
      </c>
      <c r="D47">
        <v>0</v>
      </c>
      <c r="E47">
        <v>21</v>
      </c>
    </row>
    <row r="48" spans="1:5" x14ac:dyDescent="0.25">
      <c r="A48">
        <v>247</v>
      </c>
      <c r="D48">
        <v>0</v>
      </c>
      <c r="E48">
        <v>21</v>
      </c>
    </row>
    <row r="49" spans="1:5" x14ac:dyDescent="0.25">
      <c r="A49">
        <v>249</v>
      </c>
      <c r="D49">
        <v>0</v>
      </c>
      <c r="E49">
        <v>21</v>
      </c>
    </row>
    <row r="50" spans="1:5" x14ac:dyDescent="0.25">
      <c r="A50">
        <v>253</v>
      </c>
      <c r="D50">
        <v>0</v>
      </c>
      <c r="E50">
        <v>21</v>
      </c>
    </row>
    <row r="51" spans="1:5" x14ac:dyDescent="0.25">
      <c r="A51">
        <v>260</v>
      </c>
      <c r="D51">
        <v>0</v>
      </c>
      <c r="E51">
        <v>21</v>
      </c>
    </row>
    <row r="52" spans="1:5" x14ac:dyDescent="0.25">
      <c r="A52">
        <v>267</v>
      </c>
      <c r="D52">
        <v>0</v>
      </c>
      <c r="E52">
        <v>21</v>
      </c>
    </row>
    <row r="53" spans="1:5" x14ac:dyDescent="0.25">
      <c r="A53">
        <v>270</v>
      </c>
      <c r="D53">
        <v>0</v>
      </c>
      <c r="E53">
        <v>21</v>
      </c>
    </row>
    <row r="54" spans="1:5" x14ac:dyDescent="0.25">
      <c r="A54">
        <v>283</v>
      </c>
      <c r="D54">
        <v>0</v>
      </c>
      <c r="E54">
        <v>21</v>
      </c>
    </row>
    <row r="55" spans="1:5" x14ac:dyDescent="0.25">
      <c r="A55">
        <v>296</v>
      </c>
      <c r="D55">
        <v>0</v>
      </c>
      <c r="E55">
        <v>21</v>
      </c>
    </row>
    <row r="56" spans="1:5" x14ac:dyDescent="0.25">
      <c r="A56">
        <v>297</v>
      </c>
      <c r="D56">
        <v>0</v>
      </c>
      <c r="E56">
        <v>21</v>
      </c>
    </row>
    <row r="57" spans="1:5" x14ac:dyDescent="0.25">
      <c r="A57">
        <v>299</v>
      </c>
      <c r="D57">
        <v>0</v>
      </c>
      <c r="E57">
        <v>21</v>
      </c>
    </row>
    <row r="58" spans="1:5" x14ac:dyDescent="0.25">
      <c r="A58">
        <v>316</v>
      </c>
      <c r="D58">
        <v>0</v>
      </c>
      <c r="E58">
        <v>21</v>
      </c>
    </row>
    <row r="59" spans="1:5" x14ac:dyDescent="0.25">
      <c r="A59">
        <v>319</v>
      </c>
      <c r="D59">
        <v>0</v>
      </c>
      <c r="E59">
        <v>21</v>
      </c>
    </row>
    <row r="60" spans="1:5" x14ac:dyDescent="0.25">
      <c r="A60">
        <v>321</v>
      </c>
      <c r="D60">
        <v>0</v>
      </c>
      <c r="E60">
        <v>21</v>
      </c>
    </row>
    <row r="61" spans="1:5" x14ac:dyDescent="0.25">
      <c r="A61">
        <v>333</v>
      </c>
      <c r="D61">
        <v>0</v>
      </c>
      <c r="E61">
        <v>21</v>
      </c>
    </row>
    <row r="62" spans="1:5" x14ac:dyDescent="0.25">
      <c r="A62">
        <v>334</v>
      </c>
      <c r="D62">
        <v>0</v>
      </c>
      <c r="E62">
        <v>21</v>
      </c>
    </row>
    <row r="63" spans="1:5" x14ac:dyDescent="0.25">
      <c r="A63">
        <v>341</v>
      </c>
      <c r="D63">
        <v>0</v>
      </c>
      <c r="E63">
        <v>21</v>
      </c>
    </row>
    <row r="64" spans="1:5" x14ac:dyDescent="0.25">
      <c r="A64">
        <v>342</v>
      </c>
      <c r="D64">
        <v>0</v>
      </c>
      <c r="E64">
        <v>21</v>
      </c>
    </row>
    <row r="65" spans="1:5" x14ac:dyDescent="0.25">
      <c r="A65">
        <v>344</v>
      </c>
      <c r="D65">
        <v>0</v>
      </c>
      <c r="E65">
        <v>21</v>
      </c>
    </row>
    <row r="66" spans="1:5" x14ac:dyDescent="0.25">
      <c r="A66">
        <v>356</v>
      </c>
      <c r="D66">
        <v>0</v>
      </c>
      <c r="E66">
        <v>21</v>
      </c>
    </row>
    <row r="67" spans="1:5" x14ac:dyDescent="0.25">
      <c r="A67">
        <v>359</v>
      </c>
      <c r="D67">
        <v>0</v>
      </c>
      <c r="E67">
        <v>21</v>
      </c>
    </row>
    <row r="68" spans="1:5" x14ac:dyDescent="0.25">
      <c r="A68">
        <v>374</v>
      </c>
      <c r="D68">
        <v>0</v>
      </c>
      <c r="E68">
        <v>21</v>
      </c>
    </row>
    <row r="69" spans="1:5" x14ac:dyDescent="0.25">
      <c r="A69">
        <v>379</v>
      </c>
      <c r="D69">
        <v>0</v>
      </c>
      <c r="E69">
        <v>21</v>
      </c>
    </row>
    <row r="70" spans="1:5" x14ac:dyDescent="0.25">
      <c r="A70">
        <v>384</v>
      </c>
      <c r="D70">
        <v>0</v>
      </c>
      <c r="E70">
        <v>21</v>
      </c>
    </row>
    <row r="71" spans="1:5" x14ac:dyDescent="0.25">
      <c r="A71">
        <v>385</v>
      </c>
      <c r="D71">
        <v>0</v>
      </c>
      <c r="E71">
        <v>21</v>
      </c>
    </row>
    <row r="72" spans="1:5" x14ac:dyDescent="0.2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C03EFAAE61E458151774A4AA904E9" ma:contentTypeVersion="12" ma:contentTypeDescription="Create a new document." ma:contentTypeScope="" ma:versionID="c87f9ac747194f29358fed2386307a2d">
  <xsd:schema xmlns:xsd="http://www.w3.org/2001/XMLSchema" xmlns:xs="http://www.w3.org/2001/XMLSchema" xmlns:p="http://schemas.microsoft.com/office/2006/metadata/properties" xmlns:ns2="82cf6940-7bba-4789-831b-eb4398a61d64" xmlns:ns3="f3b8f15e-fc10-4741-ab05-a040c9d3a49e" targetNamespace="http://schemas.microsoft.com/office/2006/metadata/properties" ma:root="true" ma:fieldsID="8a07ad8149cb4db957e821144b53529b" ns2:_="" ns3:_="">
    <xsd:import namespace="82cf6940-7bba-4789-831b-eb4398a61d64"/>
    <xsd:import namespace="f3b8f15e-fc10-4741-ab05-a040c9d3a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6940-7bba-4789-831b-eb4398a61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4ef70e-e108-407b-a3ee-6ddf6388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8f15e-fc10-4741-ab05-a040c9d3a4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b6d0e1-e5e3-46e2-91af-caf7cd8fade6}" ma:internalName="TaxCatchAll" ma:showField="CatchAllData" ma:web="f3b8f15e-fc10-4741-ab05-a040c9d3a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cf6940-7bba-4789-831b-eb4398a61d64">
      <Terms xmlns="http://schemas.microsoft.com/office/infopath/2007/PartnerControls"/>
    </lcf76f155ced4ddcb4097134ff3c332f>
    <TaxCatchAll xmlns="f3b8f15e-fc10-4741-ab05-a040c9d3a49e" xsi:nil="true"/>
  </documentManagement>
</p:properties>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AB804C-A215-4DC4-A398-7661ECED3C94}"/>
</file>

<file path=customXml/itemProps3.xml><?xml version="1.0" encoding="utf-8"?>
<ds:datastoreItem xmlns:ds="http://schemas.openxmlformats.org/officeDocument/2006/customXml" ds:itemID="{7660A4A1-1225-46C9-8F07-16C0C9A2AB32}"/>
</file>

<file path=customXml/itemProps4.xml><?xml version="1.0" encoding="utf-8"?>
<ds:datastoreItem xmlns:ds="http://schemas.openxmlformats.org/officeDocument/2006/customXml" ds:itemID="{7C7B0EAC-DF4F-47C6-A97B-2020FECB9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Forsyth, Jennifer</cp:lastModifiedBy>
  <cp:lastPrinted>2021-11-29T20:31:48Z</cp:lastPrinted>
  <dcterms:created xsi:type="dcterms:W3CDTF">2012-06-02T00:09:38Z</dcterms:created>
  <dcterms:modified xsi:type="dcterms:W3CDTF">2022-06-01T18:24:12Z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0x010100292C03EFAAE61E458151774A4AA904E9</vt:lpwstr>
  </property>
</Properties>
</file>