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ountyofmonterey.sharepoint.com/sites/PropertyTax/Shared Documents/General/Successor Agencies/ROPS/23-24B/"/>
    </mc:Choice>
  </mc:AlternateContent>
  <xr:revisionPtr revIDLastSave="19" documentId="101_{1D549163-D287-4040-AD2F-3FA222DF8533}" xr6:coauthVersionLast="47" xr6:coauthVersionMax="47" xr10:uidLastSave="{F1229491-B0F6-4CF6-97E8-8D8A12CEEFD1}"/>
  <workbookProtection workbookPassword="A027" lockStructure="1"/>
  <bookViews>
    <workbookView xWindow="-110" yWindow="-110" windowWidth="19420" windowHeight="10420" activeTab="1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  <c r="D65" i="6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2" i="6" s="1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L48" i="6"/>
  <c r="M48" i="6"/>
  <c r="N48" i="6"/>
  <c r="O48" i="6"/>
  <c r="O52" i="6" s="1"/>
  <c r="P48" i="6"/>
  <c r="Q48" i="6"/>
  <c r="Q52" i="6" s="1"/>
  <c r="R48" i="6"/>
  <c r="S48" i="6"/>
  <c r="T48" i="6"/>
  <c r="T52" i="6" s="1"/>
  <c r="U48" i="6"/>
  <c r="V48" i="6"/>
  <c r="W48" i="6"/>
  <c r="W52" i="6" s="1"/>
  <c r="X48" i="6"/>
  <c r="Y48" i="6"/>
  <c r="Y52" i="6" s="1"/>
  <c r="Z48" i="6"/>
  <c r="AA48" i="6"/>
  <c r="AB48" i="6"/>
  <c r="AB52" i="6" s="1"/>
  <c r="AC48" i="6"/>
  <c r="AD48" i="6"/>
  <c r="AE48" i="6"/>
  <c r="AE52" i="6" s="1"/>
  <c r="AF48" i="6"/>
  <c r="AG48" i="6"/>
  <c r="AG52" i="6" s="1"/>
  <c r="AH48" i="6"/>
  <c r="AI48" i="6"/>
  <c r="AJ48" i="6"/>
  <c r="AJ52" i="6" s="1"/>
  <c r="AK48" i="6"/>
  <c r="AL48" i="6"/>
  <c r="AM48" i="6"/>
  <c r="AM52" i="6" s="1"/>
  <c r="AN48" i="6"/>
  <c r="AO48" i="6"/>
  <c r="AO52" i="6" s="1"/>
  <c r="AP48" i="6"/>
  <c r="AQ48" i="6"/>
  <c r="AR48" i="6"/>
  <c r="AR52" i="6" s="1"/>
  <c r="AS48" i="6"/>
  <c r="AT48" i="6"/>
  <c r="AU48" i="6"/>
  <c r="AU52" i="6" s="1"/>
  <c r="AV48" i="6"/>
  <c r="AW48" i="6"/>
  <c r="AW52" i="6" s="1"/>
  <c r="AX48" i="6"/>
  <c r="AY48" i="6"/>
  <c r="AZ48" i="6"/>
  <c r="AZ52" i="6" s="1"/>
  <c r="BA48" i="6"/>
  <c r="BB48" i="6"/>
  <c r="BC48" i="6"/>
  <c r="BC52" i="6" s="1"/>
  <c r="BD48" i="6"/>
  <c r="BE48" i="6"/>
  <c r="BE52" i="6" s="1"/>
  <c r="BF48" i="6"/>
  <c r="BG48" i="6"/>
  <c r="BH48" i="6"/>
  <c r="BH52" i="6" s="1"/>
  <c r="BI48" i="6"/>
  <c r="BJ48" i="6"/>
  <c r="BK48" i="6"/>
  <c r="BK52" i="6" s="1"/>
  <c r="BL48" i="6"/>
  <c r="BM48" i="6"/>
  <c r="BM52" i="6" s="1"/>
  <c r="BN48" i="6"/>
  <c r="BO48" i="6"/>
  <c r="BP48" i="6"/>
  <c r="BP52" i="6" s="1"/>
  <c r="BQ48" i="6"/>
  <c r="BR48" i="6"/>
  <c r="BS48" i="6"/>
  <c r="BS52" i="6" s="1"/>
  <c r="BT48" i="6"/>
  <c r="BU48" i="6"/>
  <c r="BU52" i="6" s="1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9" i="6"/>
  <c r="G70" i="6"/>
  <c r="H70" i="6"/>
  <c r="I70" i="6"/>
  <c r="J70" i="6"/>
  <c r="K69" i="6"/>
  <c r="L69" i="6"/>
  <c r="M69" i="6"/>
  <c r="N69" i="6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65" i="8"/>
  <c r="O70" i="8" s="1"/>
  <c r="P65" i="8"/>
  <c r="P70" i="8" s="1"/>
  <c r="Q65" i="8"/>
  <c r="Q69" i="8" s="1"/>
  <c r="R65" i="8"/>
  <c r="R69" i="8" s="1"/>
  <c r="S65" i="8"/>
  <c r="S69" i="8" s="1"/>
  <c r="T65" i="8"/>
  <c r="T69" i="8" s="1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L52" i="6" l="1"/>
  <c r="I52" i="6"/>
  <c r="G52" i="6"/>
  <c r="BO52" i="6"/>
  <c r="BG52" i="6"/>
  <c r="AY52" i="6"/>
  <c r="AQ52" i="6"/>
  <c r="AI52" i="6"/>
  <c r="AA52" i="6"/>
  <c r="S52" i="6"/>
  <c r="K52" i="6"/>
  <c r="BN52" i="6"/>
  <c r="BF52" i="6"/>
  <c r="AX52" i="6"/>
  <c r="AP52" i="6"/>
  <c r="AH52" i="6"/>
  <c r="Z52" i="6"/>
  <c r="R52" i="6"/>
  <c r="J52" i="6"/>
  <c r="BT52" i="6"/>
  <c r="BL52" i="6"/>
  <c r="BD52" i="6"/>
  <c r="AV52" i="6"/>
  <c r="AN52" i="6"/>
  <c r="AF52" i="6"/>
  <c r="X52" i="6"/>
  <c r="P52" i="6"/>
  <c r="H52" i="6"/>
  <c r="BR52" i="6"/>
  <c r="BJ52" i="6"/>
  <c r="BB52" i="6"/>
  <c r="AT52" i="6"/>
  <c r="AL52" i="6"/>
  <c r="AD52" i="6"/>
  <c r="V52" i="6"/>
  <c r="N52" i="6"/>
  <c r="F52" i="6"/>
  <c r="M70" i="8"/>
  <c r="M71" i="8" s="1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Z71" i="8" s="1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AJ43" i="8" s="1"/>
  <c r="AJ57" i="8" s="1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BE43" i="8"/>
  <c r="BE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70" i="6"/>
  <c r="E53" i="6"/>
  <c r="D53" i="6"/>
  <c r="E48" i="6"/>
  <c r="D48" i="6"/>
  <c r="D52" i="6" s="1"/>
  <c r="E41" i="6"/>
  <c r="D41" i="6"/>
  <c r="E24" i="6"/>
  <c r="D24" i="6"/>
  <c r="E17" i="6"/>
  <c r="C24" i="6" l="1"/>
  <c r="E52" i="6"/>
  <c r="C41" i="6"/>
  <c r="C53" i="6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<sst xmlns="http://schemas.openxmlformats.org/spreadsheetml/2006/main" count="4103" uniqueCount="840">
  <si>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</si>
  <si>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</si>
  <si>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</si>
  <si>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</si>
  <si>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</si>
  <si>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</si>
  <si>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</si>
  <si>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</si>
  <si>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</si>
  <si>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</si>
  <si>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</si>
  <si>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</si>
  <si>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</si>
  <si>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</si>
  <si>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</si>
  <si>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</si>
  <si>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</si>
  <si>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</si>
  <si>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</si>
  <si>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</si>
  <si>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</si>
  <si>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</si>
  <si>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</si>
  <si>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</si>
  <si>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</si>
  <si>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</si>
  <si>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</si>
  <si>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</si>
  <si>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</si>
  <si>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</si>
  <si>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</si>
  <si>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</si>
  <si>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</si>
  <si>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</si>
  <si>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</si>
  <si>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</si>
  <si>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</si>
  <si>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</si>
  <si>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</si>
  <si>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</si>
  <si>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</si>
  <si>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</si>
  <si>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</si>
  <si>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</si>
  <si>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</si>
  <si>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</si>
  <si>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</si>
  <si>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</si>
  <si>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</si>
  <si>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</si>
  <si>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</si>
  <si>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</si>
  <si>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</si>
  <si>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</si>
  <si>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</si>
  <si>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</si>
  <si>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</si>
  <si>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</si>
  <si>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</si>
  <si>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</si>
  <si>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</si>
  <si>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</si>
  <si>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</si>
  <si>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</si>
  <si>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</si>
  <si>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</si>
  <si>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</si>
  <si>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</si>
  <si>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</si>
  <si>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</si>
  <si>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</si>
  <si>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</si>
  <si>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</si>
  <si>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</si>
  <si>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</si>
  <si>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</si>
  <si>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</si>
  <si>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</si>
  <si>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</si>
  <si>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</si>
  <si>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</si>
  <si>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</si>
  <si>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</si>
  <si>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</si>
  <si>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</si>
  <si>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</si>
  <si>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</si>
  <si>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</si>
  <si>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</si>
  <si>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</si>
  <si>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</si>
  <si>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</si>
  <si>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</si>
  <si>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</si>
  <si>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</si>
  <si>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</si>
  <si>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</si>
  <si>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</si>
  <si>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</si>
  <si>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</si>
  <si>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</si>
  <si>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</si>
  <si>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</si>
  <si>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</si>
  <si>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</si>
  <si>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</si>
  <si>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</si>
  <si>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</si>
  <si>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</si>
  <si>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</si>
  <si>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</si>
  <si>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</si>
  <si>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</si>
  <si>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</si>
  <si>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</si>
  <si>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</si>
  <si>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</si>
  <si>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</si>
  <si>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</si>
  <si>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</si>
  <si>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</si>
  <si>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</si>
  <si>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</si>
  <si>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</si>
  <si>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</si>
  <si>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</si>
  <si>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</si>
  <si>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</si>
  <si>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</si>
  <si>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</si>
  <si>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</si>
  <si>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</si>
  <si>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</si>
  <si>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</si>
  <si>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</si>
  <si>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</si>
  <si>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</si>
  <si>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</si>
  <si>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</si>
  <si>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</si>
  <si>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</si>
  <si>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</si>
  <si>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</si>
  <si>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</si>
  <si>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</si>
  <si>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</si>
  <si>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</si>
  <si>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</si>
  <si>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</si>
  <si>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</si>
  <si>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</si>
  <si>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</si>
  <si>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</si>
  <si>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</si>
  <si>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</si>
  <si>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</si>
  <si>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</si>
  <si>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</si>
  <si>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</si>
  <si>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</si>
  <si>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</si>
  <si>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</si>
  <si>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</si>
  <si>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</si>
  <si>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</si>
  <si>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</si>
  <si>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</si>
  <si>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</si>
  <si>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</si>
  <si>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</si>
  <si>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</si>
  <si>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</si>
  <si>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</si>
  <si>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</si>
  <si>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</si>
  <si>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</si>
  <si>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</si>
  <si>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</si>
  <si>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</si>
  <si>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</si>
  <si>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</si>
  <si>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</si>
  <si>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</si>
  <si>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</si>
  <si>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</si>
  <si>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</si>
  <si>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</si>
  <si>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</si>
  <si>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</si>
  <si>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</si>
  <si>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</si>
  <si>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</si>
  <si>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</si>
  <si>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</si>
  <si>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</si>
  <si>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</si>
  <si>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</si>
  <si>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</si>
  <si>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</si>
  <si>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</si>
  <si>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</si>
  <si>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</si>
  <si>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</si>
  <si>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</si>
  <si>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</si>
  <si>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</si>
  <si>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</si>
  <si>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</si>
  <si>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</si>
  <si>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</si>
  <si>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</si>
  <si>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</si>
  <si>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</si>
  <si>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</si>
  <si>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</si>
  <si>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</si>
  <si>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</si>
  <si>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</si>
  <si>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</si>
  <si>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</si>
  <si>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</si>
  <si>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</si>
  <si>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</si>
  <si>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</si>
  <si>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</si>
  <si>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</si>
  <si>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</si>
  <si>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</si>
  <si>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</si>
  <si>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</si>
  <si>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</si>
  <si>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</si>
  <si>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</si>
  <si>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</si>
  <si>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</si>
  <si>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</si>
  <si>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</si>
  <si>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</si>
  <si>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</si>
  <si>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</si>
  <si>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</si>
  <si>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</si>
  <si>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</si>
  <si>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</si>
  <si>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</si>
  <si>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</si>
  <si>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</si>
  <si>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</si>
  <si>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</si>
  <si>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</si>
  <si>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</si>
  <si>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</si>
  <si>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</si>
  <si>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</si>
  <si>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</si>
  <si>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</si>
  <si>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</si>
  <si>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</si>
  <si>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</si>
  <si>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</si>
  <si>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</si>
  <si>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</si>
  <si>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</si>
  <si>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</si>
  <si>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</si>
  <si>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</si>
  <si>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</si>
  <si>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</si>
  <si>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</si>
  <si>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</si>
  <si>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</si>
  <si>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</si>
  <si>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</si>
  <si>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</si>
  <si>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</si>
  <si>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</si>
  <si>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</si>
  <si>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</si>
  <si>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</si>
  <si>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</si>
  <si>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</si>
  <si>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</si>
  <si>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</si>
  <si>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</si>
  <si>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</si>
  <si>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</si>
  <si>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</si>
  <si>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</si>
  <si>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</si>
  <si>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</si>
  <si>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</si>
  <si>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</si>
  <si>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</si>
  <si>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</si>
  <si>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</si>
  <si>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</si>
  <si>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</si>
  <si>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</si>
  <si>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</si>
  <si>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</si>
  <si>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</si>
  <si>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</si>
  <si>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</si>
  <si>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</si>
  <si>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</si>
  <si>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</si>
  <si>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</si>
  <si>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</si>
  <si>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</si>
  <si>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</si>
  <si>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</si>
  <si>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</si>
  <si>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</si>
  <si>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</si>
  <si>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</si>
  <si>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</si>
  <si>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</si>
  <si>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</si>
  <si>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</si>
  <si>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</si>
  <si>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</si>
  <si>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</si>
  <si>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</si>
  <si>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</si>
  <si>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</si>
  <si>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</si>
  <si>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</si>
  <si>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</si>
  <si>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</si>
  <si>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</si>
  <si>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</si>
  <si>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</si>
  <si>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</si>
  <si>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</si>
  <si>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</si>
  <si>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</si>
  <si>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</si>
  <si>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</si>
  <si>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</si>
  <si>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</si>
  <si>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</si>
  <si>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</si>
  <si>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</si>
  <si>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</si>
  <si>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</si>
  <si>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</si>
  <si>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</si>
  <si>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</si>
  <si>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</si>
  <si>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</si>
  <si>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</si>
  <si>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</si>
  <si>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</si>
  <si>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</si>
  <si>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</si>
  <si>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</si>
  <si>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</si>
  <si>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</si>
  <si>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</si>
  <si>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</si>
  <si>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</si>
  <si>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</si>
  <si>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</si>
  <si>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</si>
  <si>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</si>
  <si>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</si>
  <si>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</si>
  <si>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</si>
  <si>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</si>
  <si>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</si>
  <si>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</si>
  <si>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</si>
  <si>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</si>
  <si>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</si>
  <si>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</si>
  <si>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</si>
  <si>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</si>
  <si>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</si>
  <si>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</si>
  <si>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</si>
  <si>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</si>
  <si>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</si>
  <si>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</si>
  <si>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</si>
  <si>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</si>
  <si>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</si>
  <si>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</si>
  <si>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</si>
  <si>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</si>
  <si>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</si>
  <si>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</si>
  <si>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</si>
  <si>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</si>
  <si>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</si>
  <si>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</si>
  <si>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</si>
  <si>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</si>
  <si>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</si>
  <si>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</si>
  <si>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</si>
  <si>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</si>
  <si>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</si>
  <si>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</si>
  <si>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</si>
  <si>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</si>
  <si>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</si>
  <si>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</si>
  <si>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</si>
  <si>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</si>
  <si>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</si>
  <si>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</si>
  <si>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</si>
  <si>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</si>
  <si>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</si>
  <si>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</si>
  <si>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</si>
  <si>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</si>
  <si>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</si>
  <si>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</si>
  <si>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</si>
  <si>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</si>
  <si>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</si>
  <si>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</si>
  <si>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</si>
  <si>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</si>
  <si>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</si>
  <si>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</si>
  <si>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</si>
  <si>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</si>
  <si>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</si>
  <si>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</si>
  <si>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</si>
  <si>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</si>
  <si>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</si>
  <si>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</si>
  <si>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</si>
  <si>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</si>
  <si>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</si>
  <si>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</si>
  <si>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</si>
  <si>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</si>
  <si>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</si>
  <si>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</si>
  <si>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</si>
  <si>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</si>
  <si>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</si>
  <si>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</si>
  <si>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</si>
  <si>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</si>
  <si>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</si>
  <si>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</si>
  <si>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</si>
  <si>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</si>
  <si>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</si>
  <si>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</si>
  <si>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</si>
  <si>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</si>
  <si>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</si>
  <si>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</si>
  <si>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</si>
  <si>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</si>
  <si>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</si>
  <si>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</si>
  <si>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</si>
  <si>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</si>
  <si>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</si>
  <si>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</si>
  <si>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</si>
  <si>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</si>
  <si>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</si>
  <si>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</si>
  <si>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</si>
  <si>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</si>
  <si>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</si>
  <si>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</si>
  <si>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</si>
  <si>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</si>
  <si>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</si>
  <si>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</si>
  <si>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</si>
  <si>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</si>
  <si>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</si>
  <si>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</si>
  <si>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</si>
  <si>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</si>
  <si>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</si>
  <si>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</si>
  <si>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</si>
  <si>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</si>
  <si>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</si>
  <si>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</si>
  <si>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</si>
  <si>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</si>
  <si>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</si>
  <si>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</si>
  <si>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</si>
  <si>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</si>
  <si>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</si>
  <si>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</si>
  <si>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</si>
  <si>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</si>
  <si>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</si>
  <si>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</si>
  <si>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</si>
  <si>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</si>
  <si>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</si>
  <si>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</si>
  <si>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</si>
  <si>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</si>
  <si>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</si>
  <si>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</si>
  <si>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</si>
  <si>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</si>
  <si>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</si>
  <si>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</si>
  <si>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</si>
  <si>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</si>
  <si>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</si>
  <si>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</si>
  <si>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</si>
  <si>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</si>
  <si>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</si>
  <si>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</si>
  <si>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</si>
  <si>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</si>
  <si>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</si>
  <si>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</si>
  <si>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</si>
  <si>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</si>
  <si>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</si>
  <si>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</si>
  <si>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</si>
  <si>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</si>
  <si>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</si>
  <si>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</si>
  <si>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</si>
  <si>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</si>
  <si>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</si>
  <si>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</si>
  <si>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</si>
  <si>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</si>
  <si>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</si>
  <si>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</si>
  <si>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</si>
  <si>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</si>
  <si>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</si>
  <si>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</si>
  <si>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</si>
  <si>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</si>
  <si>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</si>
  <si>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</si>
  <si>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</si>
  <si>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</si>
  <si>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</si>
  <si>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</si>
  <si>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</si>
  <si>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</si>
  <si>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</si>
  <si>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</si>
  <si>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</si>
  <si>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</si>
  <si>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</si>
  <si>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</si>
  <si>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</si>
  <si>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</si>
  <si>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</si>
  <si>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</si>
  <si>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</si>
  <si>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</si>
  <si>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</si>
  <si>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</si>
  <si>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</si>
  <si>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</si>
  <si>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</si>
  <si>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</si>
  <si>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</si>
  <si>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</si>
  <si>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</si>
  <si>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</si>
  <si>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</si>
  <si>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</si>
  <si>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</si>
  <si>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</si>
  <si>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</si>
  <si>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</si>
  <si>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</si>
  <si>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</si>
  <si>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</si>
  <si>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</si>
  <si>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</si>
  <si>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</si>
  <si>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</si>
  <si>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</si>
  <si>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</si>
  <si>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</si>
  <si>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</si>
  <si>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</si>
  <si>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</si>
  <si>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</si>
  <si>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</si>
  <si>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</si>
  <si>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</si>
  <si>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</si>
  <si>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</si>
  <si>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</si>
  <si>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</si>
  <si>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</si>
  <si>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</si>
  <si>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</si>
  <si>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</si>
  <si>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</si>
  <si>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</si>
  <si>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</si>
  <si>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</si>
  <si>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</si>
  <si>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</si>
  <si>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</si>
  <si>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</si>
  <si>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</si>
  <si>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</si>
  <si>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</si>
  <si>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</si>
  <si>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</si>
  <si>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</si>
  <si>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</si>
  <si>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</si>
  <si>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</si>
  <si>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</si>
  <si>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</si>
  <si>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</si>
  <si>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</si>
  <si>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</si>
  <si>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</si>
  <si>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</si>
  <si>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</si>
  <si>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</si>
  <si>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</si>
  <si>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</si>
  <si>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</si>
  <si>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</si>
  <si>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</si>
  <si>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</si>
  <si>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</si>
  <si>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</si>
  <si>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</si>
  <si>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</si>
  <si>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</si>
  <si>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</si>
  <si>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</si>
  <si>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</si>
  <si>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</si>
  <si>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</si>
  <si>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</si>
  <si>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</si>
  <si>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</si>
  <si>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</si>
  <si>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</si>
  <si>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</si>
  <si>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</si>
  <si>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</si>
  <si>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</si>
  <si>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</si>
  <si>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</si>
  <si>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</si>
  <si>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</si>
  <si>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</si>
  <si>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</si>
  <si>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</si>
  <si>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</si>
  <si>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</si>
  <si>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</si>
  <si>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</si>
  <si>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</si>
  <si>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</si>
  <si>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</si>
  <si>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</si>
  <si>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</si>
  <si>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</si>
  <si>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</si>
  <si>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</si>
  <si>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</si>
  <si>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</si>
  <si>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</si>
  <si>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</si>
  <si>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</si>
  <si>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</si>
  <si>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</si>
  <si>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</si>
  <si>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</si>
  <si>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</si>
  <si>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</si>
  <si>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</si>
  <si>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</si>
  <si>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</si>
  <si>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</si>
  <si>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</si>
  <si>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</si>
  <si>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</si>
  <si>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</si>
  <si>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</si>
  <si>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</si>
  <si>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</si>
  <si>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</si>
  <si>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</si>
  <si>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</si>
  <si>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</si>
  <si>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</si>
  <si>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</si>
  <si>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</si>
  <si>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</si>
  <si>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</si>
  <si>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</si>
  <si>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</si>
  <si>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</si>
  <si>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</si>
  <si>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</si>
  <si>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</si>
  <si>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</si>
  <si>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</si>
  <si>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</si>
  <si>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</si>
  <si>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</si>
  <si>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</si>
  <si>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</si>
  <si>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</si>
  <si>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</si>
  <si>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</si>
  <si>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</si>
  <si>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</si>
  <si>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</si>
  <si>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</si>
  <si>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</si>
  <si>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</si>
  <si>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</si>
  <si>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</si>
  <si>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</si>
  <si>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</si>
  <si>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</si>
  <si>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</si>
  <si>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</si>
  <si>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</si>
  <si>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</si>
  <si>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</si>
  <si>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</si>
  <si>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</si>
  <si>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</si>
  <si>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</si>
  <si>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</si>
  <si>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</si>
  <si>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</si>
  <si>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</si>
  <si>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</si>
  <si>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</si>
  <si>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</si>
  <si>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</si>
  <si>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</si>
  <si>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</si>
  <si>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</si>
  <si>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</si>
  <si>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</si>
  <si>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</si>
  <si>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</si>
  <si>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</si>
  <si>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</si>
  <si>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</si>
  <si>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</si>
  <si>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</si>
  <si>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</si>
  <si>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</si>
  <si>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</si>
  <si>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</si>
  <si>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</si>
  <si>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</si>
  <si>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</si>
  <si>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</si>
  <si>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</si>
  <si>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</si>
  <si>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</si>
  <si>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</si>
  <si>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</si>
  <si>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</si>
  <si>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</si>
  <si>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</si>
  <si>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</si>
  <si>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</si>
  <si>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</si>
  <si>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</si>
  <si>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</si>
  <si>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</si>
  <si>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</si>
  <si>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</si>
  <si>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</si>
  <si>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</si>
  <si>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</si>
  <si>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</si>
  <si>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</si>
  <si>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</si>
  <si>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</si>
  <si>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</si>
  <si>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</si>
  <si>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</si>
  <si>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</si>
  <si>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</si>
  <si>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</si>
  <si>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</si>
  <si>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</si>
  <si>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</si>
  <si>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</si>
  <si>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</si>
  <si>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</si>
  <si>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</si>
  <si>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</si>
  <si>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</si>
  <si>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</si>
  <si>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</si>
  <si>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</si>
  <si>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</si>
  <si>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</si>
  <si>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</si>
  <si>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</si>
  <si>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</si>
  <si>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</si>
  <si>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</si>
  <si>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</si>
  <si>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</si>
  <si>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</si>
  <si>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</si>
  <si>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</si>
  <si>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</si>
  <si>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</si>
  <si>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</si>
  <si>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</si>
  <si>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</si>
  <si>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</si>
  <si>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</si>
  <si>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</si>
  <si>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</si>
  <si>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</si>
  <si>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</si>
  <si>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Other -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</si>
</sst>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30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65" sqref="E65:N65"/>
    </sheetView>
  </sheetViews>
  <sheetFormatPr defaultColWidth="9.1796875" defaultRowHeight="12.5" x14ac:dyDescent="0.35"/>
  <cols>
    <col min="1" max="1" width="5.1796875" style="17" customWidth="1"/>
    <col min="2" max="2" width="65.54296875" style="18" customWidth="1"/>
    <col min="3" max="3" width="14.453125" style="67" bestFit="1" customWidth="1"/>
    <col min="4" max="4" width="10.453125" style="19" customWidth="1"/>
    <col min="5" max="5" width="12.7265625" style="19" customWidth="1"/>
    <col min="6" max="6" width="13.54296875" style="19" customWidth="1"/>
    <col min="7" max="7" width="12.1796875" style="19" customWidth="1"/>
    <col min="8" max="8" width="11" style="19" customWidth="1"/>
    <col min="9" max="9" width="12" style="20" customWidth="1"/>
    <col min="10" max="10" width="14.54296875" style="20" customWidth="1"/>
    <col min="11" max="11" width="11.54296875" style="20" customWidth="1"/>
    <col min="12" max="12" width="12.453125" style="20" customWidth="1"/>
    <col min="13" max="14" width="12" style="20" customWidth="1"/>
    <col min="15" max="75" width="14.54296875" style="20" customWidth="1"/>
    <col min="76" max="16384" width="9.1796875" style="20"/>
  </cols>
  <sheetData>
    <row r="1" spans="1:75" ht="50" x14ac:dyDescent="0.35">
      <c r="B1" s="18" t="s">
        <v>21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35">
      <c r="A2" s="21"/>
      <c r="B2" s="22" t="s">
        <v>49</v>
      </c>
      <c r="C2" s="8" t="s">
        <v>689</v>
      </c>
      <c r="D2" s="24"/>
      <c r="E2" s="24"/>
      <c r="F2" s="24"/>
      <c r="G2" s="24"/>
      <c r="H2" s="24"/>
    </row>
    <row r="3" spans="1:75" s="26" customFormat="1" ht="15" customHeight="1" x14ac:dyDescent="0.35">
      <c r="B3" s="22" t="s">
        <v>47</v>
      </c>
      <c r="C3" s="27" t="s">
        <v>734</v>
      </c>
      <c r="D3" s="28"/>
      <c r="E3" s="28"/>
      <c r="F3" s="28"/>
      <c r="G3" s="28"/>
      <c r="H3" s="28"/>
    </row>
    <row r="4" spans="1:75" s="26" customFormat="1" ht="15" customHeight="1" x14ac:dyDescent="0.35">
      <c r="B4" s="22" t="s">
        <v>46</v>
      </c>
      <c r="C4" s="9" t="s">
        <v>156</v>
      </c>
      <c r="D4" s="28"/>
      <c r="E4" s="28"/>
      <c r="F4" s="28"/>
      <c r="G4" s="28"/>
      <c r="H4" s="28"/>
    </row>
    <row r="5" spans="1:75" s="26" customFormat="1" ht="15" customHeight="1" x14ac:dyDescent="0.35">
      <c r="B5" s="22" t="s">
        <v>45</v>
      </c>
      <c r="C5" s="9" t="s">
        <v>550</v>
      </c>
      <c r="E5" s="29"/>
      <c r="F5" s="29"/>
      <c r="G5" s="29"/>
      <c r="H5" s="29"/>
    </row>
    <row r="6" spans="1:75" s="26" customFormat="1" ht="15" customHeight="1" x14ac:dyDescent="0.35">
      <c r="B6" s="22"/>
      <c r="C6" s="28"/>
      <c r="E6" s="29"/>
      <c r="F6" s="29"/>
      <c r="G6" s="29"/>
      <c r="H6" s="29"/>
    </row>
    <row r="7" spans="1:75" s="26" customFormat="1" x14ac:dyDescent="0.35">
      <c r="B7" s="30"/>
      <c r="C7" s="29" t="s">
        <v>22</v>
      </c>
      <c r="D7" s="31"/>
      <c r="E7" s="29"/>
      <c r="F7" s="29"/>
      <c r="G7" s="29"/>
      <c r="H7" s="29"/>
    </row>
    <row r="8" spans="1:75" ht="15" hidden="1" customHeight="1" x14ac:dyDescent="0.25">
      <c r="A8" s="32" t="s">
        <v>736</v>
      </c>
      <c r="B8" s="32" t="s">
        <v>737</v>
      </c>
      <c r="C8" s="33" t="s">
        <v>738</v>
      </c>
      <c r="D8" s="33" t="s">
        <v>739</v>
      </c>
      <c r="E8" s="33" t="s">
        <v>740</v>
      </c>
      <c r="F8" s="33" t="s">
        <v>741</v>
      </c>
      <c r="G8" s="33" t="s">
        <v>742</v>
      </c>
      <c r="H8" s="33" t="s">
        <v>743</v>
      </c>
      <c r="I8" s="33" t="s">
        <v>744</v>
      </c>
      <c r="J8" s="33" t="s">
        <v>745</v>
      </c>
      <c r="K8" s="33" t="s">
        <v>746</v>
      </c>
      <c r="L8" s="33" t="s">
        <v>747</v>
      </c>
      <c r="M8" s="33" t="s">
        <v>748</v>
      </c>
      <c r="N8" s="33" t="s">
        <v>749</v>
      </c>
      <c r="O8" s="33" t="s">
        <v>750</v>
      </c>
      <c r="P8" s="33" t="s">
        <v>751</v>
      </c>
      <c r="Q8" s="33" t="s">
        <v>752</v>
      </c>
      <c r="R8" s="33" t="s">
        <v>753</v>
      </c>
      <c r="S8" s="33" t="s">
        <v>754</v>
      </c>
      <c r="T8" s="33" t="s">
        <v>755</v>
      </c>
      <c r="U8" s="33" t="s">
        <v>756</v>
      </c>
      <c r="V8" s="33" t="s">
        <v>757</v>
      </c>
      <c r="W8" s="33" t="s">
        <v>758</v>
      </c>
      <c r="X8" s="33" t="s">
        <v>759</v>
      </c>
      <c r="Y8" s="33" t="s">
        <v>760</v>
      </c>
      <c r="Z8" s="33" t="s">
        <v>761</v>
      </c>
      <c r="AA8" s="33" t="s">
        <v>762</v>
      </c>
      <c r="AB8" s="33" t="s">
        <v>763</v>
      </c>
      <c r="AC8" s="33" t="s">
        <v>764</v>
      </c>
      <c r="AD8" s="33" t="s">
        <v>765</v>
      </c>
      <c r="AE8" s="33" t="s">
        <v>766</v>
      </c>
      <c r="AF8" s="33" t="s">
        <v>767</v>
      </c>
      <c r="AG8" s="33" t="s">
        <v>768</v>
      </c>
      <c r="AH8" s="33" t="s">
        <v>769</v>
      </c>
      <c r="AI8" s="33" t="s">
        <v>770</v>
      </c>
      <c r="AJ8" s="33" t="s">
        <v>771</v>
      </c>
      <c r="AK8" s="33" t="s">
        <v>772</v>
      </c>
      <c r="AL8" s="33" t="s">
        <v>773</v>
      </c>
      <c r="AM8" s="33" t="s">
        <v>774</v>
      </c>
      <c r="AN8" s="33" t="s">
        <v>775</v>
      </c>
      <c r="AO8" s="33" t="s">
        <v>776</v>
      </c>
      <c r="AP8" s="33" t="s">
        <v>777</v>
      </c>
      <c r="AQ8" s="33" t="s">
        <v>778</v>
      </c>
      <c r="AR8" s="33" t="s">
        <v>779</v>
      </c>
      <c r="AS8" s="33" t="s">
        <v>780</v>
      </c>
      <c r="AT8" s="33" t="s">
        <v>781</v>
      </c>
      <c r="AU8" s="33" t="s">
        <v>782</v>
      </c>
      <c r="AV8" s="33" t="s">
        <v>783</v>
      </c>
      <c r="AW8" s="33" t="s">
        <v>784</v>
      </c>
      <c r="AX8" s="33" t="s">
        <v>785</v>
      </c>
      <c r="AY8" s="33" t="s">
        <v>786</v>
      </c>
      <c r="AZ8" s="33" t="s">
        <v>787</v>
      </c>
      <c r="BA8" s="33" t="s">
        <v>788</v>
      </c>
      <c r="BB8" s="33" t="s">
        <v>789</v>
      </c>
      <c r="BC8" s="33" t="s">
        <v>790</v>
      </c>
      <c r="BD8" s="33" t="s">
        <v>791</v>
      </c>
      <c r="BE8" s="33" t="s">
        <v>792</v>
      </c>
      <c r="BF8" s="33" t="s">
        <v>793</v>
      </c>
      <c r="BG8" s="33" t="s">
        <v>794</v>
      </c>
      <c r="BH8" s="33" t="s">
        <v>795</v>
      </c>
      <c r="BI8" s="33" t="s">
        <v>796</v>
      </c>
      <c r="BJ8" s="33" t="s">
        <v>797</v>
      </c>
      <c r="BK8" s="33" t="s">
        <v>798</v>
      </c>
      <c r="BL8" s="33" t="s">
        <v>799</v>
      </c>
      <c r="BM8" s="33" t="s">
        <v>800</v>
      </c>
      <c r="BN8" s="33" t="s">
        <v>801</v>
      </c>
      <c r="BO8" s="33" t="s">
        <v>802</v>
      </c>
      <c r="BP8" s="33" t="s">
        <v>803</v>
      </c>
      <c r="BQ8" s="33" t="s">
        <v>804</v>
      </c>
      <c r="BR8" s="33" t="s">
        <v>805</v>
      </c>
      <c r="BS8" s="33" t="s">
        <v>806</v>
      </c>
      <c r="BT8" s="33" t="s">
        <v>807</v>
      </c>
      <c r="BU8" s="33" t="s">
        <v>808</v>
      </c>
      <c r="BV8" s="33" t="s">
        <v>817</v>
      </c>
      <c r="BW8" s="33" t="s">
        <v>819</v>
      </c>
    </row>
    <row r="9" spans="1:75" ht="25" x14ac:dyDescent="0.25">
      <c r="A9" s="32" t="s">
        <v>14</v>
      </c>
      <c r="B9" s="32" t="s">
        <v>20</v>
      </c>
      <c r="C9" s="33" t="s">
        <v>15</v>
      </c>
      <c r="D9" s="33" t="str">
        <f>HLOOKUP($C$5,Reference!$I$1:$BD$73,3,FALSE)</f>
        <v>Del Rey Oaks - 87</v>
      </c>
      <c r="E9" s="33" t="str">
        <f>HLOOKUP($C$5,Reference!$I$1:$BD$73,4,FALSE)</f>
        <v>Gonzales - 125</v>
      </c>
      <c r="F9" s="33" t="str">
        <f>HLOOKUP($C$5,Reference!$I$1:$BD$73,5,FALSE)</f>
        <v>Greenfield - 128</v>
      </c>
      <c r="G9" s="33" t="str">
        <f>HLOOKUP($C$5,Reference!$I$1:$BD$73,6,FALSE)</f>
        <v>King - 159</v>
      </c>
      <c r="H9" s="33" t="str">
        <f>HLOOKUP($C$5,Reference!$I$1:$BD$73,7,FALSE)</f>
        <v>Marina - 198</v>
      </c>
      <c r="I9" s="33" t="str">
        <f>HLOOKUP($C$5,Reference!$I$1:$BD$73,8,FALSE)</f>
        <v>Monterey City - 214</v>
      </c>
      <c r="J9" s="33" t="str">
        <f>HLOOKUP($C$5,Reference!$I$1:$BD$73,9,FALSE)</f>
        <v>Monterey County - 215</v>
      </c>
      <c r="K9" s="33" t="str">
        <f>HLOOKUP($C$5,Reference!$I$1:$BD$73,10,FALSE)</f>
        <v>Salinas - 287</v>
      </c>
      <c r="L9" s="33" t="str">
        <f>HLOOKUP($C$5,Reference!$I$1:$BD$73,11,FALSE)</f>
        <v>Sand City - 310</v>
      </c>
      <c r="M9" s="33" t="str">
        <f>HLOOKUP($C$5,Reference!$I$1:$BD$73,12,FALSE)</f>
        <v>Seaside - 327</v>
      </c>
      <c r="N9" s="33" t="str">
        <f>HLOOKUP($C$5,Reference!$I$1:$BD$73,13,FALSE)</f>
        <v>Soledad - 337</v>
      </c>
      <c r="O9" s="33" t="str">
        <f>HLOOKUP($C$5,Reference!$I$1:$BD$73,14,FALSE)</f>
        <v>N/A</v>
      </c>
      <c r="P9" s="33" t="str">
        <f>HLOOKUP($C$5,Reference!$I$1:$BD$73,15,FALSE)</f>
        <v>N/A</v>
      </c>
      <c r="Q9" s="33" t="str">
        <f>HLOOKUP($C$5,Reference!$I$1:$BD$73,16,FALSE)</f>
        <v>N/A</v>
      </c>
      <c r="R9" s="33" t="str">
        <f>HLOOKUP($C$5,Reference!$I$1:$BD$73,17,FALSE)</f>
        <v>N/A</v>
      </c>
      <c r="S9" s="33" t="str">
        <f>HLOOKUP($C$5,Reference!$I$1:$BD$73,18,FALSE)</f>
        <v>N/A</v>
      </c>
      <c r="T9" s="33" t="str">
        <f>HLOOKUP($C$5,Reference!$I$1:$BD$73,19,FALSE)</f>
        <v>N/A</v>
      </c>
      <c r="U9" s="33" t="str">
        <f>HLOOKUP($C$5,Reference!$I$1:$BD$73,20,FALSE)</f>
        <v>N/A</v>
      </c>
      <c r="V9" s="33" t="str">
        <f>HLOOKUP($C$5,Reference!$I$1:$BD$73,21,FALSE)</f>
        <v>N/A</v>
      </c>
      <c r="W9" s="33" t="str">
        <f>HLOOKUP($C$5,Reference!$I$1:$BD$73,22,FALSE)</f>
        <v>N/A</v>
      </c>
      <c r="X9" s="33" t="str">
        <f>HLOOKUP($C$5,Reference!$I$1:$BD$73,23,FALSE)</f>
        <v>N/A</v>
      </c>
      <c r="Y9" s="33" t="str">
        <f>HLOOKUP($C$5,Reference!$I$1:$BD$73,24,FALSE)</f>
        <v>N/A</v>
      </c>
      <c r="Z9" s="33" t="str">
        <f>HLOOKUP($C$5,Reference!$I$1:$BD$73,25,FALSE)</f>
        <v>N/A</v>
      </c>
      <c r="AA9" s="33" t="str">
        <f>HLOOKUP($C$5,Reference!$I$1:$BD$73,26,FALSE)</f>
        <v>N/A</v>
      </c>
      <c r="AB9" s="33" t="str">
        <f>HLOOKUP($C$5,Reference!$I$1:$BD$73,27,FALSE)</f>
        <v>N/A</v>
      </c>
      <c r="AC9" s="33" t="str">
        <f>HLOOKUP($C$5,Reference!$I$1:$BD$73,28,FALSE)</f>
        <v>N/A</v>
      </c>
      <c r="AD9" s="33" t="str">
        <f>HLOOKUP($C$5,Reference!$I$1:$BD$73,29,FALSE)</f>
        <v>N/A</v>
      </c>
      <c r="AE9" s="33" t="str">
        <f>HLOOKUP($C$5,Reference!$I$1:$BD$73,30,FALSE)</f>
        <v>N/A</v>
      </c>
      <c r="AF9" s="33" t="str">
        <f>HLOOKUP($C$5,Reference!$I$1:$BD$73,31,FALSE)</f>
        <v>N/A</v>
      </c>
      <c r="AG9" s="33" t="str">
        <f>HLOOKUP($C$5,Reference!$I$1:$BD$73,32,FALSE)</f>
        <v>N/A</v>
      </c>
      <c r="AH9" s="33" t="str">
        <f>HLOOKUP($C$5,Reference!$I$1:$BD$73,33,FALSE)</f>
        <v>N/A</v>
      </c>
      <c r="AI9" s="33" t="str">
        <f>HLOOKUP($C$5,Reference!$I$1:$BD$73,34,FALSE)</f>
        <v>N/A</v>
      </c>
      <c r="AJ9" s="33" t="str">
        <f>HLOOKUP($C$5,Reference!$I$1:$BD$73,35,FALSE)</f>
        <v>N/A</v>
      </c>
      <c r="AK9" s="33" t="str">
        <f>HLOOKUP($C$5,Reference!$I$1:$BD$73,36,FALSE)</f>
        <v>N/A</v>
      </c>
      <c r="AL9" s="33" t="str">
        <f>HLOOKUP($C$5,Reference!$I$1:$BD$73,37,FALSE)</f>
        <v>N/A</v>
      </c>
      <c r="AM9" s="33" t="str">
        <f>HLOOKUP($C$5,Reference!$I$1:$BD$73,38,FALSE)</f>
        <v>N/A</v>
      </c>
      <c r="AN9" s="33" t="str">
        <f>HLOOKUP($C$5,Reference!$I$1:$BD$73,39,FALSE)</f>
        <v>N/A</v>
      </c>
      <c r="AO9" s="33" t="str">
        <f>HLOOKUP($C$5,Reference!$I$1:$BD$73,40,FALSE)</f>
        <v>N/A</v>
      </c>
      <c r="AP9" s="33" t="str">
        <f>HLOOKUP($C$5,Reference!$I$1:$BD$73,41,FALSE)</f>
        <v>N/A</v>
      </c>
      <c r="AQ9" s="33" t="str">
        <f>HLOOKUP($C$5,Reference!$I$1:$BD$73,42,FALSE)</f>
        <v>N/A</v>
      </c>
      <c r="AR9" s="33" t="str">
        <f>HLOOKUP($C$5,Reference!$I$1:$BD$73,43,FALSE)</f>
        <v>N/A</v>
      </c>
      <c r="AS9" s="33" t="str">
        <f>HLOOKUP($C$5,Reference!$I$1:$BD$73,44,FALSE)</f>
        <v>N/A</v>
      </c>
      <c r="AT9" s="33" t="str">
        <f>HLOOKUP($C$5,Reference!$I$1:$BD$73,45,FALSE)</f>
        <v>N/A</v>
      </c>
      <c r="AU9" s="33" t="str">
        <f>HLOOKUP($C$5,Reference!$I$1:$BD$73,46,FALSE)</f>
        <v>N/A</v>
      </c>
      <c r="AV9" s="33" t="str">
        <f>HLOOKUP($C$5,Reference!$I$1:$BD$73,47,FALSE)</f>
        <v>N/A</v>
      </c>
      <c r="AW9" s="33" t="str">
        <f>HLOOKUP($C$5,Reference!$I$1:$BD$73,48,FALSE)</f>
        <v>N/A</v>
      </c>
      <c r="AX9" s="33" t="str">
        <f>HLOOKUP($C$5,Reference!$I$1:$BD$73,49,FALSE)</f>
        <v>N/A</v>
      </c>
      <c r="AY9" s="33" t="str">
        <f>HLOOKUP($C$5,Reference!$I$1:$BD$73,50,FALSE)</f>
        <v>N/A</v>
      </c>
      <c r="AZ9" s="33" t="str">
        <f>HLOOKUP($C$5,Reference!$I$1:$BD$73,51,FALSE)</f>
        <v>N/A</v>
      </c>
      <c r="BA9" s="33" t="str">
        <f>HLOOKUP($C$5,Reference!$I$1:$BD$73,52,FALSE)</f>
        <v>N/A</v>
      </c>
      <c r="BB9" s="33" t="str">
        <f>HLOOKUP($C$5,Reference!$I$1:$BD$73,53,FALSE)</f>
        <v>N/A</v>
      </c>
      <c r="BC9" s="33" t="str">
        <f>HLOOKUP($C$5,Reference!$I$1:$BD$73,54,FALSE)</f>
        <v>N/A</v>
      </c>
      <c r="BD9" s="33" t="str">
        <f>HLOOKUP($C$5,Reference!$I$1:$BD$73,55,FALSE)</f>
        <v>N/A</v>
      </c>
      <c r="BE9" s="33" t="str">
        <f>HLOOKUP($C$5,Reference!$I$1:$BD$73,56,FALSE)</f>
        <v>N/A</v>
      </c>
      <c r="BF9" s="33" t="str">
        <f>HLOOKUP($C$5,Reference!$I$1:$BD$73,57,FALSE)</f>
        <v>N/A</v>
      </c>
      <c r="BG9" s="33" t="str">
        <f>HLOOKUP($C$5,Reference!$I$1:$BD$73,58,FALSE)</f>
        <v>N/A</v>
      </c>
      <c r="BH9" s="33" t="str">
        <f>HLOOKUP($C$5,Reference!$I$1:$BD$73,59,FALSE)</f>
        <v>N/A</v>
      </c>
      <c r="BI9" s="33" t="str">
        <f>HLOOKUP($C$5,Reference!$I$1:$BD$73,60,FALSE)</f>
        <v>N/A</v>
      </c>
      <c r="BJ9" s="33" t="str">
        <f>HLOOKUP($C$5,Reference!$I$1:$BD$73,61,FALSE)</f>
        <v>N/A</v>
      </c>
      <c r="BK9" s="33" t="str">
        <f>HLOOKUP($C$5,Reference!$I$1:$BD$73,62,FALSE)</f>
        <v>N/A</v>
      </c>
      <c r="BL9" s="33" t="str">
        <f>HLOOKUP($C$5,Reference!$I$1:$BD$73,63,FALSE)</f>
        <v>N/A</v>
      </c>
      <c r="BM9" s="33" t="str">
        <f>HLOOKUP($C$5,Reference!$I$1:$BD$73,64,FALSE)</f>
        <v>N/A</v>
      </c>
      <c r="BN9" s="33" t="str">
        <f>HLOOKUP($C$5,Reference!$I$1:$BD$73,65,FALSE)</f>
        <v>N/A</v>
      </c>
      <c r="BO9" s="33" t="str">
        <f>HLOOKUP($C$5,Reference!$I$1:$BD$73,66,FALSE)</f>
        <v>N/A</v>
      </c>
      <c r="BP9" s="33" t="str">
        <f>HLOOKUP($C$5,Reference!$I$1:$BD$73,67,FALSE)</f>
        <v>N/A</v>
      </c>
      <c r="BQ9" s="33" t="str">
        <f>HLOOKUP($C$5,Reference!$I$1:$BD$73,68,FALSE)</f>
        <v>N/A</v>
      </c>
      <c r="BR9" s="33" t="str">
        <f>HLOOKUP($C$5,Reference!$I$1:$BD$73,69,FALSE)</f>
        <v>N/A</v>
      </c>
      <c r="BS9" s="33" t="str">
        <f>HLOOKUP($C$5,Reference!$I$1:$BD$73,70,FALSE)</f>
        <v>N/A</v>
      </c>
      <c r="BT9" s="33" t="str">
        <f>HLOOKUP($C$5,Reference!$I$1:$BD$73,71,FALSE)</f>
        <v>N/A</v>
      </c>
      <c r="BU9" s="33" t="str">
        <f>HLOOKUP($C$5,Reference!$I$1:$BD$73,72,FALSE)</f>
        <v>N/A</v>
      </c>
      <c r="BV9" s="33" t="str">
        <f>HLOOKUP($C$5,Reference!$I$1:$BD$73,73,FALSE)</f>
        <v>N/A</v>
      </c>
      <c r="BW9" s="33" t="str">
        <f>HLOOKUP($C$5,Reference!$I$1:$BD$74,74,FALSE)</f>
        <v>N/A</v>
      </c>
    </row>
    <row r="10" spans="1:75" ht="15" customHeight="1" x14ac:dyDescent="0.35">
      <c r="A10" s="17">
        <v>1</v>
      </c>
      <c r="B10" s="34" t="s">
        <v>36</v>
      </c>
      <c r="C10" s="35">
        <f>SUM(D10:BW10)</f>
        <v>0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</row>
    <row r="11" spans="1:75" ht="15" customHeight="1" x14ac:dyDescent="0.35">
      <c r="A11" s="17">
        <v>2</v>
      </c>
      <c r="B11" s="36" t="s">
        <v>4</v>
      </c>
      <c r="C11" s="37">
        <f>SUM(D11:BW11)</f>
        <v>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35">
      <c r="A12" s="17">
        <v>3</v>
      </c>
      <c r="B12" s="36" t="s">
        <v>5</v>
      </c>
      <c r="C12" s="37">
        <f t="shared" ref="C12:C70" si="0">SUM(D12:BW12)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35">
      <c r="A13" s="17">
        <v>4</v>
      </c>
      <c r="B13" s="36" t="s">
        <v>32</v>
      </c>
      <c r="C13" s="37">
        <f t="shared" si="0"/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35">
      <c r="A14" s="17">
        <v>5</v>
      </c>
      <c r="B14" s="14" t="s">
        <v>29</v>
      </c>
      <c r="C14" s="37">
        <f t="shared" si="0"/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35">
      <c r="A15" s="17">
        <v>6</v>
      </c>
      <c r="B15" s="14" t="s">
        <v>29</v>
      </c>
      <c r="C15" s="37">
        <f t="shared" si="0"/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35">
      <c r="A16" s="17">
        <v>7</v>
      </c>
      <c r="B16" s="34" t="s">
        <v>838</v>
      </c>
      <c r="C16" s="38">
        <f t="shared" si="0"/>
        <v>0</v>
      </c>
      <c r="D16" s="38">
        <f>SUM(D10:D15)</f>
        <v>0</v>
      </c>
      <c r="E16" s="38">
        <f t="shared" ref="E16:BP16" si="1">SUM(E10:E15)</f>
        <v>0</v>
      </c>
      <c r="F16" s="38">
        <f t="shared" si="1"/>
        <v>0</v>
      </c>
      <c r="G16" s="38">
        <f t="shared" si="1"/>
        <v>0</v>
      </c>
      <c r="H16" s="38">
        <f t="shared" si="1"/>
        <v>0</v>
      </c>
      <c r="I16" s="38">
        <f t="shared" si="1"/>
        <v>0</v>
      </c>
      <c r="J16" s="38">
        <f t="shared" si="1"/>
        <v>0</v>
      </c>
      <c r="K16" s="38">
        <f t="shared" si="1"/>
        <v>0</v>
      </c>
      <c r="L16" s="38">
        <f t="shared" si="1"/>
        <v>0</v>
      </c>
      <c r="M16" s="38">
        <f t="shared" si="1"/>
        <v>0</v>
      </c>
      <c r="N16" s="38">
        <f t="shared" si="1"/>
        <v>0</v>
      </c>
      <c r="O16" s="38">
        <f t="shared" si="1"/>
        <v>0</v>
      </c>
      <c r="P16" s="38">
        <f t="shared" si="1"/>
        <v>0</v>
      </c>
      <c r="Q16" s="38">
        <f t="shared" si="1"/>
        <v>0</v>
      </c>
      <c r="R16" s="38">
        <f t="shared" si="1"/>
        <v>0</v>
      </c>
      <c r="S16" s="38">
        <f t="shared" si="1"/>
        <v>0</v>
      </c>
      <c r="T16" s="38">
        <f t="shared" si="1"/>
        <v>0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5" customHeight="1" x14ac:dyDescent="0.35">
      <c r="A17" s="17">
        <v>8</v>
      </c>
      <c r="B17" s="39" t="s">
        <v>33</v>
      </c>
      <c r="C17" s="116">
        <f t="shared" si="0"/>
        <v>0</v>
      </c>
      <c r="D17" s="40">
        <f t="shared" ref="D17:E17" si="3">D16</f>
        <v>0</v>
      </c>
      <c r="E17" s="40">
        <f t="shared" si="3"/>
        <v>0</v>
      </c>
      <c r="F17" s="40">
        <f t="shared" ref="F17:BQ17" si="4">F16</f>
        <v>0</v>
      </c>
      <c r="G17" s="40">
        <f t="shared" si="4"/>
        <v>0</v>
      </c>
      <c r="H17" s="40">
        <f t="shared" si="4"/>
        <v>0</v>
      </c>
      <c r="I17" s="40">
        <f t="shared" si="4"/>
        <v>0</v>
      </c>
      <c r="J17" s="40">
        <f t="shared" si="4"/>
        <v>0</v>
      </c>
      <c r="K17" s="40">
        <f t="shared" si="4"/>
        <v>0</v>
      </c>
      <c r="L17" s="40">
        <f t="shared" si="4"/>
        <v>0</v>
      </c>
      <c r="M17" s="40">
        <f t="shared" si="4"/>
        <v>0</v>
      </c>
      <c r="N17" s="40">
        <f t="shared" si="4"/>
        <v>0</v>
      </c>
      <c r="O17" s="40">
        <f t="shared" si="4"/>
        <v>0</v>
      </c>
      <c r="P17" s="40">
        <f t="shared" si="4"/>
        <v>0</v>
      </c>
      <c r="Q17" s="40">
        <f t="shared" si="4"/>
        <v>0</v>
      </c>
      <c r="R17" s="40">
        <f t="shared" si="4"/>
        <v>0</v>
      </c>
      <c r="S17" s="40">
        <f t="shared" si="4"/>
        <v>0</v>
      </c>
      <c r="T17" s="40">
        <f t="shared" si="4"/>
        <v>0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5" customHeight="1" x14ac:dyDescent="0.35">
      <c r="A18" s="17">
        <v>9</v>
      </c>
      <c r="B18" s="41" t="s">
        <v>34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35">
      <c r="A19" s="17">
        <v>10</v>
      </c>
      <c r="B19" s="41" t="s">
        <v>822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35">
      <c r="A20" s="17">
        <v>11</v>
      </c>
      <c r="B20" s="36" t="s">
        <v>829</v>
      </c>
      <c r="C20" s="44">
        <f t="shared" si="0"/>
        <v>0</v>
      </c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35">
      <c r="A21" s="17">
        <v>12</v>
      </c>
      <c r="B21" s="36" t="s">
        <v>830</v>
      </c>
      <c r="C21" s="44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37.5" x14ac:dyDescent="0.35">
      <c r="A22" s="118">
        <v>13</v>
      </c>
      <c r="B22" s="36" t="s">
        <v>821</v>
      </c>
      <c r="C22" s="119">
        <f>SUM(D22:BW22)</f>
        <v>0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4"/>
    </row>
    <row r="23" spans="1:75" ht="15" customHeight="1" x14ac:dyDescent="0.35">
      <c r="A23" s="17">
        <v>14</v>
      </c>
      <c r="B23" s="14" t="s">
        <v>29</v>
      </c>
      <c r="C23" s="44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35">
      <c r="A24" s="17">
        <v>15</v>
      </c>
      <c r="B24" s="45" t="s">
        <v>823</v>
      </c>
      <c r="C24" s="46">
        <f t="shared" si="0"/>
        <v>0</v>
      </c>
      <c r="D24" s="46">
        <f>SUM(D20:D23)</f>
        <v>0</v>
      </c>
      <c r="E24" s="46">
        <f t="shared" ref="E24" si="7">SUM(E20:E23)</f>
        <v>0</v>
      </c>
      <c r="F24" s="46">
        <f t="shared" ref="F24:BQ24" si="8">SUM(F20:F23)</f>
        <v>0</v>
      </c>
      <c r="G24" s="46">
        <f t="shared" si="8"/>
        <v>0</v>
      </c>
      <c r="H24" s="46">
        <f t="shared" si="8"/>
        <v>0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35">
      <c r="A25" s="17">
        <v>16</v>
      </c>
      <c r="B25" s="41" t="s">
        <v>18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35">
      <c r="A26" s="17">
        <v>17</v>
      </c>
      <c r="B26" s="36" t="s">
        <v>27</v>
      </c>
      <c r="C26" s="44">
        <f t="shared" si="0"/>
        <v>0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35">
      <c r="A27" s="17">
        <v>18</v>
      </c>
      <c r="B27" s="36" t="s">
        <v>28</v>
      </c>
      <c r="C27" s="44">
        <f t="shared" si="0"/>
        <v>0</v>
      </c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35">
      <c r="A28" s="17">
        <v>19</v>
      </c>
      <c r="B28" s="14" t="s">
        <v>37</v>
      </c>
      <c r="C28" s="44">
        <f t="shared" si="0"/>
        <v>0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35">
      <c r="A29" s="17">
        <v>20</v>
      </c>
      <c r="B29" s="36" t="s">
        <v>12</v>
      </c>
      <c r="C29" s="44">
        <f t="shared" si="0"/>
        <v>0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35">
      <c r="A30" s="17">
        <v>21</v>
      </c>
      <c r="B30" s="36" t="s">
        <v>26</v>
      </c>
      <c r="C30" s="44">
        <f t="shared" si="0"/>
        <v>0</v>
      </c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35">
      <c r="A31" s="17">
        <v>22</v>
      </c>
      <c r="B31" s="36" t="s">
        <v>25</v>
      </c>
      <c r="C31" s="44">
        <f t="shared" si="0"/>
        <v>0</v>
      </c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35">
      <c r="A32" s="17">
        <v>23</v>
      </c>
      <c r="B32" s="14" t="s">
        <v>39</v>
      </c>
      <c r="C32" s="44">
        <f t="shared" si="0"/>
        <v>0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35">
      <c r="A33" s="17">
        <v>24</v>
      </c>
      <c r="B33" s="36" t="s">
        <v>24</v>
      </c>
      <c r="C33" s="44">
        <f t="shared" si="0"/>
        <v>0</v>
      </c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35">
      <c r="A34" s="17">
        <v>25</v>
      </c>
      <c r="B34" s="36" t="s">
        <v>23</v>
      </c>
      <c r="C34" s="44">
        <f t="shared" si="0"/>
        <v>0</v>
      </c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35">
      <c r="A35" s="17">
        <v>26</v>
      </c>
      <c r="B35" s="14" t="s">
        <v>40</v>
      </c>
      <c r="C35" s="44">
        <f t="shared" si="0"/>
        <v>0</v>
      </c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35">
      <c r="A36" s="17">
        <v>27</v>
      </c>
      <c r="B36" s="36" t="s">
        <v>0</v>
      </c>
      <c r="C36" s="44">
        <f t="shared" si="0"/>
        <v>0</v>
      </c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35">
      <c r="A37" s="17">
        <v>28</v>
      </c>
      <c r="B37" s="36" t="s">
        <v>1</v>
      </c>
      <c r="C37" s="44">
        <f t="shared" si="0"/>
        <v>0</v>
      </c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35">
      <c r="A38" s="17">
        <v>29</v>
      </c>
      <c r="B38" s="14" t="s">
        <v>38</v>
      </c>
      <c r="C38" s="44">
        <f t="shared" si="0"/>
        <v>0</v>
      </c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35">
      <c r="A39" s="17">
        <v>30</v>
      </c>
      <c r="B39" s="36" t="s">
        <v>13</v>
      </c>
      <c r="C39" s="44">
        <f t="shared" si="0"/>
        <v>0</v>
      </c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35">
      <c r="A40" s="17">
        <v>31</v>
      </c>
      <c r="B40" s="14" t="s">
        <v>29</v>
      </c>
      <c r="C40" s="44">
        <f t="shared" si="0"/>
        <v>0</v>
      </c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35">
      <c r="A41" s="17">
        <v>32</v>
      </c>
      <c r="B41" s="45" t="s">
        <v>832</v>
      </c>
      <c r="C41" s="47">
        <f t="shared" si="0"/>
        <v>0</v>
      </c>
      <c r="D41" s="47">
        <f>SUM(D26:D40)</f>
        <v>0</v>
      </c>
      <c r="E41" s="47">
        <f t="shared" ref="E41" si="11">SUM(E26:E40)</f>
        <v>0</v>
      </c>
      <c r="F41" s="47">
        <f t="shared" ref="F41:BQ41" si="12">SUM(F26:F40)</f>
        <v>0</v>
      </c>
      <c r="G41" s="47">
        <f t="shared" si="12"/>
        <v>0</v>
      </c>
      <c r="H41" s="47">
        <f t="shared" si="12"/>
        <v>0</v>
      </c>
      <c r="I41" s="47">
        <f t="shared" si="12"/>
        <v>0</v>
      </c>
      <c r="J41" s="47">
        <f t="shared" si="12"/>
        <v>0</v>
      </c>
      <c r="K41" s="47">
        <f t="shared" si="12"/>
        <v>0</v>
      </c>
      <c r="L41" s="47">
        <f t="shared" si="12"/>
        <v>0</v>
      </c>
      <c r="M41" s="47">
        <f t="shared" si="12"/>
        <v>0</v>
      </c>
      <c r="N41" s="47">
        <f t="shared" si="12"/>
        <v>0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35">
      <c r="A42" s="17">
        <v>33</v>
      </c>
      <c r="B42" s="48" t="s">
        <v>824</v>
      </c>
      <c r="C42" s="40">
        <f t="shared" si="0"/>
        <v>0</v>
      </c>
      <c r="D42" s="40">
        <f>D24+D41</f>
        <v>0</v>
      </c>
      <c r="E42" s="40">
        <f t="shared" ref="E42" si="15">E24+E41</f>
        <v>0</v>
      </c>
      <c r="F42" s="40">
        <f t="shared" ref="F42:BQ42" si="16">F24+F41</f>
        <v>0</v>
      </c>
      <c r="G42" s="40">
        <f t="shared" si="16"/>
        <v>0</v>
      </c>
      <c r="H42" s="40">
        <f t="shared" si="16"/>
        <v>0</v>
      </c>
      <c r="I42" s="40">
        <f t="shared" si="16"/>
        <v>0</v>
      </c>
      <c r="J42" s="40">
        <f t="shared" si="16"/>
        <v>0</v>
      </c>
      <c r="K42" s="40">
        <f t="shared" si="16"/>
        <v>0</v>
      </c>
      <c r="L42" s="40">
        <f t="shared" si="16"/>
        <v>0</v>
      </c>
      <c r="M42" s="40">
        <f t="shared" si="16"/>
        <v>0</v>
      </c>
      <c r="N42" s="40">
        <f t="shared" si="16"/>
        <v>0</v>
      </c>
      <c r="O42" s="40">
        <f t="shared" si="16"/>
        <v>0</v>
      </c>
      <c r="P42" s="40">
        <f t="shared" si="16"/>
        <v>0</v>
      </c>
      <c r="Q42" s="40">
        <f t="shared" si="16"/>
        <v>0</v>
      </c>
      <c r="R42" s="40">
        <f t="shared" si="16"/>
        <v>0</v>
      </c>
      <c r="S42" s="40">
        <f t="shared" si="16"/>
        <v>0</v>
      </c>
      <c r="T42" s="40">
        <f t="shared" si="16"/>
        <v>0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5" x14ac:dyDescent="0.35">
      <c r="A43" s="17">
        <v>34</v>
      </c>
      <c r="B43" s="49" t="s">
        <v>825</v>
      </c>
      <c r="C43" s="50">
        <f t="shared" si="0"/>
        <v>0</v>
      </c>
      <c r="D43" s="50">
        <f>D17-D42</f>
        <v>0</v>
      </c>
      <c r="E43" s="50">
        <f>E17-E42</f>
        <v>0</v>
      </c>
      <c r="F43" s="50">
        <f t="shared" ref="F43:BQ43" si="19">F17-F42</f>
        <v>0</v>
      </c>
      <c r="G43" s="50">
        <f t="shared" si="19"/>
        <v>0</v>
      </c>
      <c r="H43" s="50">
        <f t="shared" si="19"/>
        <v>0</v>
      </c>
      <c r="I43" s="50">
        <f t="shared" si="19"/>
        <v>0</v>
      </c>
      <c r="J43" s="50">
        <f t="shared" si="19"/>
        <v>0</v>
      </c>
      <c r="K43" s="50">
        <f t="shared" si="19"/>
        <v>0</v>
      </c>
      <c r="L43" s="50">
        <f t="shared" si="19"/>
        <v>0</v>
      </c>
      <c r="M43" s="50">
        <f t="shared" si="19"/>
        <v>0</v>
      </c>
      <c r="N43" s="50">
        <f t="shared" si="19"/>
        <v>0</v>
      </c>
      <c r="O43" s="50">
        <f t="shared" si="19"/>
        <v>0</v>
      </c>
      <c r="P43" s="50">
        <f t="shared" si="19"/>
        <v>0</v>
      </c>
      <c r="Q43" s="50">
        <f t="shared" si="19"/>
        <v>0</v>
      </c>
      <c r="R43" s="50">
        <f t="shared" si="19"/>
        <v>0</v>
      </c>
      <c r="S43" s="50">
        <f t="shared" si="19"/>
        <v>0</v>
      </c>
      <c r="T43" s="50">
        <f t="shared" si="19"/>
        <v>0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35">
      <c r="A44" s="17">
        <v>35</v>
      </c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35">
      <c r="A45" s="17">
        <v>36</v>
      </c>
      <c r="B45" s="36" t="s">
        <v>16</v>
      </c>
      <c r="C45" s="37">
        <f t="shared" si="0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35">
      <c r="A46" s="17">
        <v>37</v>
      </c>
      <c r="B46" s="36" t="s">
        <v>35</v>
      </c>
      <c r="C46" s="37">
        <f t="shared" si="0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35">
      <c r="A47" s="17">
        <v>38</v>
      </c>
      <c r="B47" s="36" t="s">
        <v>820</v>
      </c>
      <c r="C47" s="37">
        <f t="shared" si="0"/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35">
      <c r="A48" s="17">
        <v>39</v>
      </c>
      <c r="B48" s="51" t="s">
        <v>826</v>
      </c>
      <c r="C48" s="52">
        <f t="shared" si="0"/>
        <v>0</v>
      </c>
      <c r="D48" s="52">
        <f>SUM(D45:D47)</f>
        <v>0</v>
      </c>
      <c r="E48" s="52">
        <f t="shared" ref="E48" si="22">SUM(E45:E47)</f>
        <v>0</v>
      </c>
      <c r="F48" s="52">
        <f t="shared" ref="F48:BQ48" si="23">SUM(F45:F47)</f>
        <v>0</v>
      </c>
      <c r="G48" s="52">
        <f t="shared" si="23"/>
        <v>0</v>
      </c>
      <c r="H48" s="52">
        <f t="shared" si="23"/>
        <v>0</v>
      </c>
      <c r="I48" s="52">
        <f t="shared" si="23"/>
        <v>0</v>
      </c>
      <c r="J48" s="52">
        <f t="shared" si="23"/>
        <v>0</v>
      </c>
      <c r="K48" s="52">
        <f t="shared" si="23"/>
        <v>0</v>
      </c>
      <c r="L48" s="52">
        <f t="shared" si="23"/>
        <v>0</v>
      </c>
      <c r="M48" s="52">
        <f t="shared" si="23"/>
        <v>0</v>
      </c>
      <c r="N48" s="52">
        <f t="shared" si="23"/>
        <v>0</v>
      </c>
      <c r="O48" s="52">
        <f t="shared" si="23"/>
        <v>0</v>
      </c>
      <c r="P48" s="52">
        <f t="shared" si="23"/>
        <v>0</v>
      </c>
      <c r="Q48" s="52">
        <f t="shared" si="23"/>
        <v>0</v>
      </c>
      <c r="R48" s="52">
        <f t="shared" si="23"/>
        <v>0</v>
      </c>
      <c r="S48" s="52">
        <f t="shared" si="23"/>
        <v>0</v>
      </c>
      <c r="T48" s="52">
        <f t="shared" si="23"/>
        <v>0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35">
      <c r="A49" s="17">
        <v>40</v>
      </c>
      <c r="B49" s="41" t="s">
        <v>17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35">
      <c r="A50" s="17">
        <v>41</v>
      </c>
      <c r="B50" s="36" t="s">
        <v>16</v>
      </c>
      <c r="C50" s="37">
        <f t="shared" si="0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35">
      <c r="A51" s="17">
        <v>42</v>
      </c>
      <c r="B51" s="36" t="s">
        <v>35</v>
      </c>
      <c r="C51" s="37">
        <f t="shared" si="0"/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37.5" x14ac:dyDescent="0.35">
      <c r="A52" s="17">
        <v>43</v>
      </c>
      <c r="B52" s="53" t="s">
        <v>827</v>
      </c>
      <c r="C52" s="54">
        <f t="shared" si="0"/>
        <v>0</v>
      </c>
      <c r="D52" s="55">
        <f>D48-D53</f>
        <v>0</v>
      </c>
      <c r="E52" s="55">
        <f t="shared" ref="E52:BP52" si="26">E48-E53</f>
        <v>0</v>
      </c>
      <c r="F52" s="55">
        <f t="shared" si="26"/>
        <v>0</v>
      </c>
      <c r="G52" s="55">
        <f t="shared" si="26"/>
        <v>0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35">
      <c r="A53" s="17">
        <v>44</v>
      </c>
      <c r="B53" s="56" t="s">
        <v>828</v>
      </c>
      <c r="C53" s="50">
        <f t="shared" si="0"/>
        <v>0</v>
      </c>
      <c r="D53" s="50">
        <f>SUM(D50:D51)</f>
        <v>0</v>
      </c>
      <c r="E53" s="50">
        <f t="shared" ref="E53" si="28">SUM(E50:E51)</f>
        <v>0</v>
      </c>
      <c r="F53" s="50">
        <f t="shared" ref="F53:BQ53" si="29">SUM(F50:F51)</f>
        <v>0</v>
      </c>
      <c r="G53" s="50">
        <f t="shared" si="29"/>
        <v>0</v>
      </c>
      <c r="H53" s="50">
        <f t="shared" si="29"/>
        <v>0</v>
      </c>
      <c r="I53" s="50">
        <f t="shared" si="29"/>
        <v>0</v>
      </c>
      <c r="J53" s="50">
        <f t="shared" si="29"/>
        <v>0</v>
      </c>
      <c r="K53" s="50">
        <f t="shared" si="29"/>
        <v>0</v>
      </c>
      <c r="L53" s="50">
        <f t="shared" si="29"/>
        <v>0</v>
      </c>
      <c r="M53" s="50">
        <f t="shared" si="29"/>
        <v>0</v>
      </c>
      <c r="N53" s="50">
        <f t="shared" si="29"/>
        <v>0</v>
      </c>
      <c r="O53" s="50">
        <f t="shared" si="29"/>
        <v>0</v>
      </c>
      <c r="P53" s="50">
        <f t="shared" si="29"/>
        <v>0</v>
      </c>
      <c r="Q53" s="50">
        <f t="shared" si="29"/>
        <v>0</v>
      </c>
      <c r="R53" s="50">
        <f t="shared" si="29"/>
        <v>0</v>
      </c>
      <c r="S53" s="50">
        <f t="shared" si="29"/>
        <v>0</v>
      </c>
      <c r="T53" s="50">
        <f t="shared" si="29"/>
        <v>0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5" customHeight="1" x14ac:dyDescent="0.35">
      <c r="A54" s="17">
        <v>45</v>
      </c>
      <c r="B54" s="36" t="s">
        <v>831</v>
      </c>
      <c r="C54" s="44">
        <f t="shared" si="0"/>
        <v>0</v>
      </c>
      <c r="D54" s="12"/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35">
      <c r="A55" s="17">
        <v>46</v>
      </c>
      <c r="B55" s="117" t="s">
        <v>29</v>
      </c>
      <c r="C55" s="44">
        <f t="shared" si="0"/>
        <v>0</v>
      </c>
      <c r="D55" s="12"/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35">
      <c r="A56" s="17">
        <v>47</v>
      </c>
      <c r="B56" s="14" t="s">
        <v>29</v>
      </c>
      <c r="C56" s="44">
        <f t="shared" si="0"/>
        <v>0</v>
      </c>
      <c r="D56" s="12"/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5" x14ac:dyDescent="0.35">
      <c r="A57" s="17">
        <v>48</v>
      </c>
      <c r="B57" s="57" t="s">
        <v>837</v>
      </c>
      <c r="C57" s="58">
        <f t="shared" si="0"/>
        <v>0</v>
      </c>
      <c r="D57" s="58">
        <f>D43-D53-D54-D55-D56</f>
        <v>0</v>
      </c>
      <c r="E57" s="58">
        <f t="shared" ref="E57:BP57" si="32">E43-E53-E54-E55-E56</f>
        <v>0</v>
      </c>
      <c r="F57" s="58">
        <f t="shared" si="32"/>
        <v>0</v>
      </c>
      <c r="G57" s="58">
        <f t="shared" si="32"/>
        <v>0</v>
      </c>
      <c r="H57" s="58">
        <f t="shared" si="32"/>
        <v>0</v>
      </c>
      <c r="I57" s="58">
        <f t="shared" si="32"/>
        <v>0</v>
      </c>
      <c r="J57" s="58">
        <f t="shared" si="32"/>
        <v>0</v>
      </c>
      <c r="K57" s="58">
        <f t="shared" si="32"/>
        <v>0</v>
      </c>
      <c r="L57" s="58">
        <f t="shared" si="32"/>
        <v>0</v>
      </c>
      <c r="M57" s="58">
        <f t="shared" si="32"/>
        <v>0</v>
      </c>
      <c r="N57" s="58">
        <f t="shared" si="32"/>
        <v>0</v>
      </c>
      <c r="O57" s="58">
        <f t="shared" si="32"/>
        <v>0</v>
      </c>
      <c r="P57" s="58">
        <f t="shared" si="32"/>
        <v>0</v>
      </c>
      <c r="Q57" s="58">
        <f t="shared" si="32"/>
        <v>0</v>
      </c>
      <c r="R57" s="58">
        <f t="shared" si="32"/>
        <v>0</v>
      </c>
      <c r="S57" s="58">
        <f t="shared" si="32"/>
        <v>0</v>
      </c>
      <c r="T57" s="58">
        <f t="shared" si="32"/>
        <v>0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35">
      <c r="A58" s="17">
        <v>49</v>
      </c>
      <c r="B58" s="41" t="s">
        <v>19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35">
      <c r="A59" s="17">
        <v>50</v>
      </c>
      <c r="B59" s="36" t="s">
        <v>6</v>
      </c>
      <c r="C59" s="44">
        <f t="shared" si="0"/>
        <v>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35">
      <c r="A60" s="17">
        <v>51</v>
      </c>
      <c r="B60" s="36" t="s">
        <v>3</v>
      </c>
      <c r="C60" s="44">
        <f t="shared" si="0"/>
        <v>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35">
      <c r="A61" s="17">
        <v>52</v>
      </c>
      <c r="B61" s="36" t="s">
        <v>12</v>
      </c>
      <c r="C61" s="44">
        <f t="shared" si="0"/>
        <v>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35">
      <c r="A62" s="17">
        <v>53</v>
      </c>
      <c r="B62" s="36" t="s">
        <v>7</v>
      </c>
      <c r="C62" s="44">
        <f t="shared" si="0"/>
        <v>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35">
      <c r="A63" s="17">
        <v>54</v>
      </c>
      <c r="B63" s="36" t="s">
        <v>8</v>
      </c>
      <c r="C63" s="44">
        <f t="shared" si="0"/>
        <v>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35">
      <c r="A64" s="17">
        <v>55</v>
      </c>
      <c r="B64" s="36" t="s">
        <v>2</v>
      </c>
      <c r="C64" s="44">
        <f t="shared" si="0"/>
        <v>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5" x14ac:dyDescent="0.35">
      <c r="A65" s="17">
        <v>56</v>
      </c>
      <c r="B65" s="59" t="s">
        <v>41</v>
      </c>
      <c r="C65" s="60">
        <f t="shared" si="0"/>
        <v>0</v>
      </c>
      <c r="D65" s="125">
        <f>SUM(D66:D68)</f>
        <v>0</v>
      </c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>
        <f t="shared" ref="O65:BQ65" si="34">SUM(O66:O68)</f>
        <v>0</v>
      </c>
      <c r="P65" s="125">
        <f t="shared" si="34"/>
        <v>0</v>
      </c>
      <c r="Q65" s="125">
        <f t="shared" si="34"/>
        <v>0</v>
      </c>
      <c r="R65" s="125">
        <f t="shared" si="34"/>
        <v>0</v>
      </c>
      <c r="S65" s="125">
        <f t="shared" si="34"/>
        <v>0</v>
      </c>
      <c r="T65" s="125">
        <f t="shared" si="34"/>
        <v>0</v>
      </c>
      <c r="U65" s="125">
        <f t="shared" si="34"/>
        <v>0</v>
      </c>
      <c r="V65" s="125">
        <f t="shared" si="34"/>
        <v>0</v>
      </c>
      <c r="W65" s="125">
        <f t="shared" si="34"/>
        <v>0</v>
      </c>
      <c r="X65" s="125">
        <f t="shared" si="34"/>
        <v>0</v>
      </c>
      <c r="Y65" s="125">
        <f t="shared" si="34"/>
        <v>0</v>
      </c>
      <c r="Z65" s="125">
        <f t="shared" si="34"/>
        <v>0</v>
      </c>
      <c r="AA65" s="125">
        <f t="shared" si="34"/>
        <v>0</v>
      </c>
      <c r="AB65" s="125">
        <f t="shared" si="34"/>
        <v>0</v>
      </c>
      <c r="AC65" s="125">
        <f t="shared" si="34"/>
        <v>0</v>
      </c>
      <c r="AD65" s="125">
        <f t="shared" si="34"/>
        <v>0</v>
      </c>
      <c r="AE65" s="125">
        <f t="shared" si="34"/>
        <v>0</v>
      </c>
      <c r="AF65" s="125">
        <f t="shared" si="34"/>
        <v>0</v>
      </c>
      <c r="AG65" s="125">
        <f t="shared" si="34"/>
        <v>0</v>
      </c>
      <c r="AH65" s="125">
        <f t="shared" si="34"/>
        <v>0</v>
      </c>
      <c r="AI65" s="125">
        <f t="shared" si="34"/>
        <v>0</v>
      </c>
      <c r="AJ65" s="125">
        <f t="shared" si="34"/>
        <v>0</v>
      </c>
      <c r="AK65" s="125">
        <f t="shared" si="34"/>
        <v>0</v>
      </c>
      <c r="AL65" s="125">
        <f t="shared" si="34"/>
        <v>0</v>
      </c>
      <c r="AM65" s="125">
        <f t="shared" si="34"/>
        <v>0</v>
      </c>
      <c r="AN65" s="125">
        <f t="shared" si="34"/>
        <v>0</v>
      </c>
      <c r="AO65" s="125">
        <f t="shared" si="34"/>
        <v>0</v>
      </c>
      <c r="AP65" s="125">
        <f t="shared" si="34"/>
        <v>0</v>
      </c>
      <c r="AQ65" s="125">
        <f t="shared" si="34"/>
        <v>0</v>
      </c>
      <c r="AR65" s="125">
        <f t="shared" si="34"/>
        <v>0</v>
      </c>
      <c r="AS65" s="125">
        <f t="shared" si="34"/>
        <v>0</v>
      </c>
      <c r="AT65" s="125">
        <f t="shared" si="34"/>
        <v>0</v>
      </c>
      <c r="AU65" s="125">
        <f t="shared" si="34"/>
        <v>0</v>
      </c>
      <c r="AV65" s="125">
        <f t="shared" si="34"/>
        <v>0</v>
      </c>
      <c r="AW65" s="125">
        <f t="shared" si="34"/>
        <v>0</v>
      </c>
      <c r="AX65" s="125">
        <f t="shared" si="34"/>
        <v>0</v>
      </c>
      <c r="AY65" s="125">
        <f t="shared" si="34"/>
        <v>0</v>
      </c>
      <c r="AZ65" s="125">
        <f t="shared" si="34"/>
        <v>0</v>
      </c>
      <c r="BA65" s="125">
        <f t="shared" si="34"/>
        <v>0</v>
      </c>
      <c r="BB65" s="125">
        <f t="shared" si="34"/>
        <v>0</v>
      </c>
      <c r="BC65" s="125">
        <f t="shared" si="34"/>
        <v>0</v>
      </c>
      <c r="BD65" s="125">
        <f t="shared" si="34"/>
        <v>0</v>
      </c>
      <c r="BE65" s="125">
        <f t="shared" si="34"/>
        <v>0</v>
      </c>
      <c r="BF65" s="125">
        <f t="shared" si="34"/>
        <v>0</v>
      </c>
      <c r="BG65" s="125">
        <f t="shared" si="34"/>
        <v>0</v>
      </c>
      <c r="BH65" s="125">
        <f t="shared" si="34"/>
        <v>0</v>
      </c>
      <c r="BI65" s="125">
        <f t="shared" si="34"/>
        <v>0</v>
      </c>
      <c r="BJ65" s="125">
        <f t="shared" si="34"/>
        <v>0</v>
      </c>
      <c r="BK65" s="125">
        <f t="shared" si="34"/>
        <v>0</v>
      </c>
      <c r="BL65" s="125">
        <f t="shared" si="34"/>
        <v>0</v>
      </c>
      <c r="BM65" s="125">
        <f t="shared" si="34"/>
        <v>0</v>
      </c>
      <c r="BN65" s="125">
        <f t="shared" si="34"/>
        <v>0</v>
      </c>
      <c r="BO65" s="125">
        <f t="shared" si="34"/>
        <v>0</v>
      </c>
      <c r="BP65" s="125">
        <f t="shared" si="34"/>
        <v>0</v>
      </c>
      <c r="BQ65" s="125">
        <f t="shared" si="34"/>
        <v>0</v>
      </c>
      <c r="BR65" s="125">
        <f t="shared" ref="BR65:BU65" si="35">SUM(BR66:BR68)</f>
        <v>0</v>
      </c>
      <c r="BS65" s="125">
        <f t="shared" si="35"/>
        <v>0</v>
      </c>
      <c r="BT65" s="125">
        <f t="shared" si="35"/>
        <v>0</v>
      </c>
      <c r="BU65" s="125">
        <f t="shared" si="35"/>
        <v>0</v>
      </c>
      <c r="BV65" s="125">
        <f t="shared" ref="BV65:BW65" si="36">SUM(BV66:BV68)</f>
        <v>0</v>
      </c>
      <c r="BW65" s="125">
        <f t="shared" si="36"/>
        <v>0</v>
      </c>
    </row>
    <row r="66" spans="1:75" ht="15" customHeight="1" x14ac:dyDescent="0.35">
      <c r="A66" s="17">
        <v>57</v>
      </c>
      <c r="B66" s="36" t="s">
        <v>9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35">
      <c r="A67" s="17">
        <v>58</v>
      </c>
      <c r="B67" s="36" t="s">
        <v>10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35">
      <c r="A68" s="17">
        <v>59</v>
      </c>
      <c r="B68" s="36" t="s">
        <v>11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35">
      <c r="A69" s="17">
        <v>60</v>
      </c>
      <c r="B69" s="61" t="s">
        <v>44</v>
      </c>
      <c r="C69" s="58">
        <f t="shared" si="0"/>
        <v>0</v>
      </c>
      <c r="D69" s="58">
        <f>SUM(D59:D65)</f>
        <v>0</v>
      </c>
      <c r="E69" s="58">
        <f t="shared" ref="E69" si="37">SUM(E59:E65)</f>
        <v>0</v>
      </c>
      <c r="F69" s="58">
        <f t="shared" ref="F69:BQ69" si="38">SUM(F59:F65)</f>
        <v>0</v>
      </c>
      <c r="G69" s="58">
        <f t="shared" si="38"/>
        <v>0</v>
      </c>
      <c r="H69" s="58">
        <f t="shared" si="38"/>
        <v>0</v>
      </c>
      <c r="I69" s="58">
        <f t="shared" si="38"/>
        <v>0</v>
      </c>
      <c r="J69" s="58">
        <f t="shared" si="38"/>
        <v>0</v>
      </c>
      <c r="K69" s="58">
        <f t="shared" si="38"/>
        <v>0</v>
      </c>
      <c r="L69" s="58">
        <f t="shared" si="38"/>
        <v>0</v>
      </c>
      <c r="M69" s="58">
        <f t="shared" si="38"/>
        <v>0</v>
      </c>
      <c r="N69" s="58">
        <f t="shared" si="38"/>
        <v>0</v>
      </c>
      <c r="O69" s="58">
        <f t="shared" si="38"/>
        <v>0</v>
      </c>
      <c r="P69" s="58">
        <f t="shared" si="38"/>
        <v>0</v>
      </c>
      <c r="Q69" s="58">
        <f t="shared" si="38"/>
        <v>0</v>
      </c>
      <c r="R69" s="58">
        <f t="shared" si="38"/>
        <v>0</v>
      </c>
      <c r="S69" s="58">
        <f t="shared" si="38"/>
        <v>0</v>
      </c>
      <c r="T69" s="58">
        <f t="shared" si="38"/>
        <v>0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35">
      <c r="A70" s="17">
        <v>61</v>
      </c>
      <c r="B70" s="62" t="s">
        <v>42</v>
      </c>
      <c r="C70" s="63">
        <f t="shared" si="0"/>
        <v>0</v>
      </c>
      <c r="D70" s="63">
        <f>SUM(D62:D65)</f>
        <v>0</v>
      </c>
      <c r="E70" s="63">
        <f>SUM(E62:E65)</f>
        <v>0</v>
      </c>
      <c r="F70" s="63">
        <f t="shared" ref="F70:BQ70" si="41">SUM(F62:F65)</f>
        <v>0</v>
      </c>
      <c r="G70" s="63">
        <f t="shared" si="41"/>
        <v>0</v>
      </c>
      <c r="H70" s="63">
        <f t="shared" si="41"/>
        <v>0</v>
      </c>
      <c r="I70" s="63">
        <f t="shared" si="41"/>
        <v>0</v>
      </c>
      <c r="J70" s="63">
        <f t="shared" si="41"/>
        <v>0</v>
      </c>
      <c r="K70" s="63">
        <f t="shared" si="41"/>
        <v>0</v>
      </c>
      <c r="L70" s="63">
        <f t="shared" si="41"/>
        <v>0</v>
      </c>
      <c r="M70" s="63">
        <f t="shared" si="41"/>
        <v>0</v>
      </c>
      <c r="N70" s="63">
        <f t="shared" si="41"/>
        <v>0</v>
      </c>
      <c r="O70" s="63">
        <f t="shared" si="41"/>
        <v>0</v>
      </c>
      <c r="P70" s="63">
        <f t="shared" si="41"/>
        <v>0</v>
      </c>
      <c r="Q70" s="63">
        <f t="shared" si="41"/>
        <v>0</v>
      </c>
      <c r="R70" s="63">
        <f t="shared" si="41"/>
        <v>0</v>
      </c>
      <c r="S70" s="63">
        <f t="shared" si="41"/>
        <v>0</v>
      </c>
      <c r="T70" s="63">
        <f t="shared" si="41"/>
        <v>0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35">
      <c r="A71" s="17">
        <v>62</v>
      </c>
      <c r="B71" s="64" t="s">
        <v>43</v>
      </c>
      <c r="C71" s="65" t="e">
        <f t="shared" ref="C71:E71" si="44">C70/C69</f>
        <v>#DIV/0!</v>
      </c>
      <c r="D71" s="65" t="e">
        <f t="shared" si="44"/>
        <v>#DIV/0!</v>
      </c>
      <c r="E71" s="65" t="e">
        <f t="shared" si="44"/>
        <v>#DIV/0!</v>
      </c>
      <c r="F71" s="65" t="e">
        <f t="shared" ref="F71:BQ71" si="45">F70/F69</f>
        <v>#DIV/0!</v>
      </c>
      <c r="G71" s="65" t="e">
        <f t="shared" si="45"/>
        <v>#DIV/0!</v>
      </c>
      <c r="H71" s="65" t="e">
        <f t="shared" si="45"/>
        <v>#DIV/0!</v>
      </c>
      <c r="I71" s="65" t="e">
        <f t="shared" si="45"/>
        <v>#DIV/0!</v>
      </c>
      <c r="J71" s="65" t="e">
        <f t="shared" si="45"/>
        <v>#DIV/0!</v>
      </c>
      <c r="K71" s="65" t="e">
        <f t="shared" si="45"/>
        <v>#DIV/0!</v>
      </c>
      <c r="L71" s="65" t="e">
        <f t="shared" si="45"/>
        <v>#DIV/0!</v>
      </c>
      <c r="M71" s="65" t="e">
        <f t="shared" si="45"/>
        <v>#DIV/0!</v>
      </c>
      <c r="N71" s="65" t="e">
        <f t="shared" si="45"/>
        <v>#DIV/0!</v>
      </c>
      <c r="O71" s="65" t="e">
        <f t="shared" si="45"/>
        <v>#DIV/0!</v>
      </c>
      <c r="P71" s="65" t="e">
        <f t="shared" si="45"/>
        <v>#DIV/0!</v>
      </c>
      <c r="Q71" s="65" t="e">
        <f t="shared" si="45"/>
        <v>#DIV/0!</v>
      </c>
      <c r="R71" s="65" t="e">
        <f t="shared" si="45"/>
        <v>#DIV/0!</v>
      </c>
      <c r="S71" s="65" t="e">
        <f t="shared" si="45"/>
        <v>#DIV/0!</v>
      </c>
      <c r="T71" s="65" t="e">
        <f t="shared" si="45"/>
        <v>#DIV/0!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150" customHeight="1" x14ac:dyDescent="0.35">
      <c r="A72" s="17">
        <v>63</v>
      </c>
      <c r="B72" s="14" t="s">
        <v>31</v>
      </c>
      <c r="C72" s="1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35">
      <c r="B73" s="66"/>
      <c r="D73" s="68"/>
      <c r="E73" s="68"/>
      <c r="F73" s="68"/>
      <c r="G73" s="68"/>
      <c r="H73" s="68"/>
    </row>
    <row r="74" spans="1:75" x14ac:dyDescent="0.35">
      <c r="A74" s="20"/>
    </row>
    <row r="75" spans="1:75" x14ac:dyDescent="0.35">
      <c r="A75" s="20"/>
    </row>
    <row r="76" spans="1:75" x14ac:dyDescent="0.35">
      <c r="A76" s="20"/>
    </row>
    <row r="77" spans="1:75" x14ac:dyDescent="0.35">
      <c r="A77" s="20"/>
    </row>
    <row r="78" spans="1:75" x14ac:dyDescent="0.35">
      <c r="A78" s="20"/>
    </row>
    <row r="79" spans="1:75" x14ac:dyDescent="0.35">
      <c r="A79" s="20"/>
    </row>
    <row r="80" spans="1:75" x14ac:dyDescent="0.35">
      <c r="A80" s="20"/>
    </row>
    <row r="81" spans="1:1" x14ac:dyDescent="0.35">
      <c r="A81" s="20"/>
    </row>
    <row r="82" spans="1:1" x14ac:dyDescent="0.35">
      <c r="A82" s="20"/>
    </row>
    <row r="83" spans="1:1" x14ac:dyDescent="0.35">
      <c r="A83" s="20"/>
    </row>
    <row r="84" spans="1:1" x14ac:dyDescent="0.35">
      <c r="A84" s="20"/>
    </row>
    <row r="85" spans="1:1" x14ac:dyDescent="0.35">
      <c r="A85" s="20"/>
    </row>
    <row r="86" spans="1:1" x14ac:dyDescent="0.35">
      <c r="A86" s="20"/>
    </row>
    <row r="87" spans="1:1" x14ac:dyDescent="0.35">
      <c r="A87" s="20"/>
    </row>
    <row r="88" spans="1:1" x14ac:dyDescent="0.35">
      <c r="A88" s="20"/>
    </row>
    <row r="89" spans="1:1" x14ac:dyDescent="0.35">
      <c r="A89" s="20"/>
    </row>
    <row r="90" spans="1:1" x14ac:dyDescent="0.35">
      <c r="A90" s="20"/>
    </row>
    <row r="91" spans="1:1" x14ac:dyDescent="0.35">
      <c r="A91" s="20"/>
    </row>
    <row r="92" spans="1:1" x14ac:dyDescent="0.35">
      <c r="A92" s="20"/>
    </row>
    <row r="93" spans="1:1" x14ac:dyDescent="0.35">
      <c r="A93" s="20"/>
    </row>
    <row r="94" spans="1:1" x14ac:dyDescent="0.35">
      <c r="A94" s="20"/>
    </row>
  </sheetData>
  <sheetProtection password="A027" sheet="1" objects="1" scenarios="1" formatColumns="0"/>
  <phoneticPr fontId="8" type="noConversion"/>
  <dataValidations disablePrompts="1"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BW94"/>
  <sheetViews>
    <sheetView tabSelected="1" zoomScale="70" zoomScaleNormal="70" workbookViewId="0">
      <pane xSplit="3" ySplit="9" topLeftCell="D46" activePane="bottomRight" state="frozen"/>
      <selection pane="topRight" activeCell="D1" sqref="D1"/>
      <selection pane="bottomLeft" activeCell="A10" sqref="A10"/>
      <selection pane="bottomRight" activeCell="J50" sqref="J50"/>
    </sheetView>
  </sheetViews>
  <sheetFormatPr defaultColWidth="9.1796875" defaultRowHeight="12.5" x14ac:dyDescent="0.35"/>
  <cols>
    <col min="1" max="1" width="5.26953125" style="77" customWidth="1"/>
    <col min="2" max="2" width="43.54296875" style="18" customWidth="1"/>
    <col min="3" max="3" width="14.453125" style="110" customWidth="1"/>
    <col min="4" max="73" width="14.54296875" style="78" customWidth="1"/>
    <col min="74" max="75" width="14.54296875" style="18" customWidth="1"/>
    <col min="76" max="16384" width="9.1796875" style="18"/>
  </cols>
  <sheetData>
    <row r="1" spans="1:75" ht="87.5" x14ac:dyDescent="0.35">
      <c r="B1" s="18" t="s">
        <v>21</v>
      </c>
      <c r="C1" s="78"/>
      <c r="BV1" s="78"/>
      <c r="BW1" s="78"/>
    </row>
    <row r="2" spans="1:75" s="80" customFormat="1" ht="15" customHeight="1" x14ac:dyDescent="0.35">
      <c r="A2" s="79"/>
      <c r="B2" s="22" t="s">
        <v>49</v>
      </c>
      <c r="C2" s="8" t="s">
        <v>689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35">
      <c r="B3" s="22" t="s">
        <v>47</v>
      </c>
      <c r="C3" s="82" t="s">
        <v>48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35">
      <c r="B4" s="22" t="s">
        <v>46</v>
      </c>
      <c r="C4" s="70" t="s">
        <v>157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35">
      <c r="B5" s="22" t="s">
        <v>45</v>
      </c>
      <c r="C5" s="70" t="s">
        <v>550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3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35">
      <c r="B7" s="30"/>
      <c r="C7" s="84" t="s">
        <v>22</v>
      </c>
      <c r="D7" s="85"/>
      <c r="E7" s="84"/>
      <c r="F7" s="84"/>
      <c r="G7" s="84"/>
      <c r="H7" s="84"/>
    </row>
    <row r="8" spans="1:75" ht="25" hidden="1" x14ac:dyDescent="0.25">
      <c r="A8" s="86" t="s">
        <v>736</v>
      </c>
      <c r="B8" s="87" t="s">
        <v>737</v>
      </c>
      <c r="C8" s="88" t="s">
        <v>738</v>
      </c>
      <c r="D8" s="88" t="s">
        <v>739</v>
      </c>
      <c r="E8" s="88" t="s">
        <v>740</v>
      </c>
      <c r="F8" s="88" t="s">
        <v>741</v>
      </c>
      <c r="G8" s="88" t="s">
        <v>742</v>
      </c>
      <c r="H8" s="88" t="s">
        <v>743</v>
      </c>
      <c r="I8" s="88" t="s">
        <v>744</v>
      </c>
      <c r="J8" s="88" t="s">
        <v>745</v>
      </c>
      <c r="K8" s="88" t="s">
        <v>746</v>
      </c>
      <c r="L8" s="88" t="s">
        <v>747</v>
      </c>
      <c r="M8" s="88" t="s">
        <v>748</v>
      </c>
      <c r="N8" s="88" t="s">
        <v>749</v>
      </c>
      <c r="O8" s="88" t="s">
        <v>750</v>
      </c>
      <c r="P8" s="88" t="s">
        <v>751</v>
      </c>
      <c r="Q8" s="88" t="s">
        <v>752</v>
      </c>
      <c r="R8" s="88" t="s">
        <v>753</v>
      </c>
      <c r="S8" s="88" t="s">
        <v>754</v>
      </c>
      <c r="T8" s="88" t="s">
        <v>755</v>
      </c>
      <c r="U8" s="88" t="s">
        <v>756</v>
      </c>
      <c r="V8" s="88" t="s">
        <v>757</v>
      </c>
      <c r="W8" s="88" t="s">
        <v>758</v>
      </c>
      <c r="X8" s="88" t="s">
        <v>759</v>
      </c>
      <c r="Y8" s="88" t="s">
        <v>760</v>
      </c>
      <c r="Z8" s="88" t="s">
        <v>761</v>
      </c>
      <c r="AA8" s="88" t="s">
        <v>762</v>
      </c>
      <c r="AB8" s="88" t="s">
        <v>763</v>
      </c>
      <c r="AC8" s="88" t="s">
        <v>764</v>
      </c>
      <c r="AD8" s="88" t="s">
        <v>765</v>
      </c>
      <c r="AE8" s="88" t="s">
        <v>766</v>
      </c>
      <c r="AF8" s="88" t="s">
        <v>767</v>
      </c>
      <c r="AG8" s="88" t="s">
        <v>768</v>
      </c>
      <c r="AH8" s="88" t="s">
        <v>769</v>
      </c>
      <c r="AI8" s="88" t="s">
        <v>770</v>
      </c>
      <c r="AJ8" s="88" t="s">
        <v>771</v>
      </c>
      <c r="AK8" s="88" t="s">
        <v>772</v>
      </c>
      <c r="AL8" s="88" t="s">
        <v>773</v>
      </c>
      <c r="AM8" s="88" t="s">
        <v>774</v>
      </c>
      <c r="AN8" s="88" t="s">
        <v>775</v>
      </c>
      <c r="AO8" s="88" t="s">
        <v>776</v>
      </c>
      <c r="AP8" s="88" t="s">
        <v>777</v>
      </c>
      <c r="AQ8" s="88" t="s">
        <v>778</v>
      </c>
      <c r="AR8" s="88" t="s">
        <v>779</v>
      </c>
      <c r="AS8" s="88" t="s">
        <v>780</v>
      </c>
      <c r="AT8" s="88" t="s">
        <v>781</v>
      </c>
      <c r="AU8" s="88" t="s">
        <v>782</v>
      </c>
      <c r="AV8" s="88" t="s">
        <v>783</v>
      </c>
      <c r="AW8" s="88" t="s">
        <v>784</v>
      </c>
      <c r="AX8" s="88" t="s">
        <v>785</v>
      </c>
      <c r="AY8" s="88" t="s">
        <v>786</v>
      </c>
      <c r="AZ8" s="88" t="s">
        <v>787</v>
      </c>
      <c r="BA8" s="88" t="s">
        <v>788</v>
      </c>
      <c r="BB8" s="88" t="s">
        <v>789</v>
      </c>
      <c r="BC8" s="88" t="s">
        <v>790</v>
      </c>
      <c r="BD8" s="88" t="s">
        <v>791</v>
      </c>
      <c r="BE8" s="88" t="s">
        <v>792</v>
      </c>
      <c r="BF8" s="88" t="s">
        <v>793</v>
      </c>
      <c r="BG8" s="88" t="s">
        <v>794</v>
      </c>
      <c r="BH8" s="88" t="s">
        <v>795</v>
      </c>
      <c r="BI8" s="88" t="s">
        <v>796</v>
      </c>
      <c r="BJ8" s="88" t="s">
        <v>797</v>
      </c>
      <c r="BK8" s="88" t="s">
        <v>798</v>
      </c>
      <c r="BL8" s="88" t="s">
        <v>799</v>
      </c>
      <c r="BM8" s="88" t="s">
        <v>800</v>
      </c>
      <c r="BN8" s="88" t="s">
        <v>801</v>
      </c>
      <c r="BO8" s="88" t="s">
        <v>802</v>
      </c>
      <c r="BP8" s="88" t="s">
        <v>803</v>
      </c>
      <c r="BQ8" s="88" t="s">
        <v>804</v>
      </c>
      <c r="BR8" s="88" t="s">
        <v>805</v>
      </c>
      <c r="BS8" s="88" t="s">
        <v>806</v>
      </c>
      <c r="BT8" s="88" t="s">
        <v>807</v>
      </c>
      <c r="BU8" s="88" t="s">
        <v>808</v>
      </c>
      <c r="BV8" s="88" t="s">
        <v>817</v>
      </c>
      <c r="BW8" s="88" t="s">
        <v>819</v>
      </c>
    </row>
    <row r="9" spans="1:75" ht="25" x14ac:dyDescent="0.25">
      <c r="A9" s="89" t="s">
        <v>14</v>
      </c>
      <c r="B9" s="90" t="s">
        <v>20</v>
      </c>
      <c r="C9" s="91" t="s">
        <v>15</v>
      </c>
      <c r="D9" s="91" t="str">
        <f>HLOOKUP($C$5,Reference!$I$1:$BD$73,3,FALSE)</f>
        <v>Del Rey Oaks - 87</v>
      </c>
      <c r="E9" s="91" t="str">
        <f>HLOOKUP($C$5,Reference!$I$1:$BD$73,4,FALSE)</f>
        <v>Gonzales - 125</v>
      </c>
      <c r="F9" s="91" t="str">
        <f>HLOOKUP($C$5,Reference!$I$1:$BD$73,5,FALSE)</f>
        <v>Greenfield - 128</v>
      </c>
      <c r="G9" s="91" t="str">
        <f>HLOOKUP($C$5,Reference!$I$1:$BD$73,6,FALSE)</f>
        <v>King - 159</v>
      </c>
      <c r="H9" s="91" t="str">
        <f>HLOOKUP($C$5,Reference!$I$1:$BD$73,7,FALSE)</f>
        <v>Marina - 198</v>
      </c>
      <c r="I9" s="91" t="str">
        <f>HLOOKUP($C$5,Reference!$I$1:$BD$73,8,FALSE)</f>
        <v>Monterey City - 214</v>
      </c>
      <c r="J9" s="91" t="str">
        <f>HLOOKUP($C$5,Reference!$I$1:$BD$73,9,FALSE)</f>
        <v>Monterey County - 215</v>
      </c>
      <c r="K9" s="91" t="str">
        <f>HLOOKUP($C$5,Reference!$I$1:$BD$73,10,FALSE)</f>
        <v>Salinas - 287</v>
      </c>
      <c r="L9" s="91" t="str">
        <f>HLOOKUP($C$5,Reference!$I$1:$BD$73,11,FALSE)</f>
        <v>Sand City - 310</v>
      </c>
      <c r="M9" s="91" t="str">
        <f>HLOOKUP($C$5,Reference!$I$1:$BD$73,12,FALSE)</f>
        <v>Seaside - 327</v>
      </c>
      <c r="N9" s="91" t="str">
        <f>HLOOKUP($C$5,Reference!$I$1:$BD$73,13,FALSE)</f>
        <v>Soledad - 337</v>
      </c>
      <c r="O9" s="91" t="str">
        <f>HLOOKUP($C$5,Reference!$I$1:$BD$73,14,FALSE)</f>
        <v>N/A</v>
      </c>
      <c r="P9" s="91" t="str">
        <f>HLOOKUP($C$5,Reference!$I$1:$BD$73,15,FALSE)</f>
        <v>N/A</v>
      </c>
      <c r="Q9" s="91" t="str">
        <f>HLOOKUP($C$5,Reference!$I$1:$BD$73,16,FALSE)</f>
        <v>N/A</v>
      </c>
      <c r="R9" s="91" t="str">
        <f>HLOOKUP($C$5,Reference!$I$1:$BD$73,17,FALSE)</f>
        <v>N/A</v>
      </c>
      <c r="S9" s="91" t="str">
        <f>HLOOKUP($C$5,Reference!$I$1:$BD$73,18,FALSE)</f>
        <v>N/A</v>
      </c>
      <c r="T9" s="91" t="str">
        <f>HLOOKUP($C$5,Reference!$I$1:$BD$73,19,FALSE)</f>
        <v>N/A</v>
      </c>
      <c r="U9" s="91" t="str">
        <f>HLOOKUP($C$5,Reference!$I$1:$BD$73,20,FALSE)</f>
        <v>N/A</v>
      </c>
      <c r="V9" s="91" t="str">
        <f>HLOOKUP($C$5,Reference!$I$1:$BD$73,21,FALSE)</f>
        <v>N/A</v>
      </c>
      <c r="W9" s="91" t="str">
        <f>HLOOKUP($C$5,Reference!$I$1:$BD$73,22,FALSE)</f>
        <v>N/A</v>
      </c>
      <c r="X9" s="91" t="str">
        <f>HLOOKUP($C$5,Reference!$I$1:$BD$73,23,FALSE)</f>
        <v>N/A</v>
      </c>
      <c r="Y9" s="91" t="str">
        <f>HLOOKUP($C$5,Reference!$I$1:$BD$73,24,FALSE)</f>
        <v>N/A</v>
      </c>
      <c r="Z9" s="91" t="str">
        <f>HLOOKUP($C$5,Reference!$I$1:$BD$73,25,FALSE)</f>
        <v>N/A</v>
      </c>
      <c r="AA9" s="91" t="str">
        <f>HLOOKUP($C$5,Reference!$I$1:$BD$73,26,FALSE)</f>
        <v>N/A</v>
      </c>
      <c r="AB9" s="91" t="str">
        <f>HLOOKUP($C$5,Reference!$I$1:$BD$73,27,FALSE)</f>
        <v>N/A</v>
      </c>
      <c r="AC9" s="91" t="str">
        <f>HLOOKUP($C$5,Reference!$I$1:$BD$73,28,FALSE)</f>
        <v>N/A</v>
      </c>
      <c r="AD9" s="91" t="str">
        <f>HLOOKUP($C$5,Reference!$I$1:$BD$73,29,FALSE)</f>
        <v>N/A</v>
      </c>
      <c r="AE9" s="91" t="str">
        <f>HLOOKUP($C$5,Reference!$I$1:$BD$73,30,FALSE)</f>
        <v>N/A</v>
      </c>
      <c r="AF9" s="91" t="str">
        <f>HLOOKUP($C$5,Reference!$I$1:$BD$73,31,FALSE)</f>
        <v>N/A</v>
      </c>
      <c r="AG9" s="91" t="str">
        <f>HLOOKUP($C$5,Reference!$I$1:$BD$73,32,FALSE)</f>
        <v>N/A</v>
      </c>
      <c r="AH9" s="91" t="str">
        <f>HLOOKUP($C$5,Reference!$I$1:$BD$73,33,FALSE)</f>
        <v>N/A</v>
      </c>
      <c r="AI9" s="91" t="str">
        <f>HLOOKUP($C$5,Reference!$I$1:$BD$73,34,FALSE)</f>
        <v>N/A</v>
      </c>
      <c r="AJ9" s="91" t="str">
        <f>HLOOKUP($C$5,Reference!$I$1:$BD$73,35,FALSE)</f>
        <v>N/A</v>
      </c>
      <c r="AK9" s="91" t="str">
        <f>HLOOKUP($C$5,Reference!$I$1:$BD$73,36,FALSE)</f>
        <v>N/A</v>
      </c>
      <c r="AL9" s="91" t="str">
        <f>HLOOKUP($C$5,Reference!$I$1:$BD$73,37,FALSE)</f>
        <v>N/A</v>
      </c>
      <c r="AM9" s="91" t="str">
        <f>HLOOKUP($C$5,Reference!$I$1:$BD$73,38,FALSE)</f>
        <v>N/A</v>
      </c>
      <c r="AN9" s="91" t="str">
        <f>HLOOKUP($C$5,Reference!$I$1:$BD$73,39,FALSE)</f>
        <v>N/A</v>
      </c>
      <c r="AO9" s="91" t="str">
        <f>HLOOKUP($C$5,Reference!$I$1:$BD$73,40,FALSE)</f>
        <v>N/A</v>
      </c>
      <c r="AP9" s="91" t="str">
        <f>HLOOKUP($C$5,Reference!$I$1:$BD$73,41,FALSE)</f>
        <v>N/A</v>
      </c>
      <c r="AQ9" s="91" t="str">
        <f>HLOOKUP($C$5,Reference!$I$1:$BD$73,42,FALSE)</f>
        <v>N/A</v>
      </c>
      <c r="AR9" s="91" t="str">
        <f>HLOOKUP($C$5,Reference!$I$1:$BD$73,43,FALSE)</f>
        <v>N/A</v>
      </c>
      <c r="AS9" s="91" t="str">
        <f>HLOOKUP($C$5,Reference!$I$1:$BD$73,44,FALSE)</f>
        <v>N/A</v>
      </c>
      <c r="AT9" s="91" t="str">
        <f>HLOOKUP($C$5,Reference!$I$1:$BD$73,45,FALSE)</f>
        <v>N/A</v>
      </c>
      <c r="AU9" s="91" t="str">
        <f>HLOOKUP($C$5,Reference!$I$1:$BD$73,46,FALSE)</f>
        <v>N/A</v>
      </c>
      <c r="AV9" s="91" t="str">
        <f>HLOOKUP($C$5,Reference!$I$1:$BD$73,47,FALSE)</f>
        <v>N/A</v>
      </c>
      <c r="AW9" s="91" t="str">
        <f>HLOOKUP($C$5,Reference!$I$1:$BD$73,48,FALSE)</f>
        <v>N/A</v>
      </c>
      <c r="AX9" s="91" t="str">
        <f>HLOOKUP($C$5,Reference!$I$1:$BD$73,49,FALSE)</f>
        <v>N/A</v>
      </c>
      <c r="AY9" s="91" t="str">
        <f>HLOOKUP($C$5,Reference!$I$1:$BD$73,50,FALSE)</f>
        <v>N/A</v>
      </c>
      <c r="AZ9" s="91" t="str">
        <f>HLOOKUP($C$5,Reference!$I$1:$BD$73,51,FALSE)</f>
        <v>N/A</v>
      </c>
      <c r="BA9" s="91" t="str">
        <f>HLOOKUP($C$5,Reference!$I$1:$BD$73,52,FALSE)</f>
        <v>N/A</v>
      </c>
      <c r="BB9" s="91" t="str">
        <f>HLOOKUP($C$5,Reference!$I$1:$BD$73,53,FALSE)</f>
        <v>N/A</v>
      </c>
      <c r="BC9" s="91" t="str">
        <f>HLOOKUP($C$5,Reference!$I$1:$BD$73,54,FALSE)</f>
        <v>N/A</v>
      </c>
      <c r="BD9" s="91" t="str">
        <f>HLOOKUP($C$5,Reference!$I$1:$BD$73,55,FALSE)</f>
        <v>N/A</v>
      </c>
      <c r="BE9" s="91" t="str">
        <f>HLOOKUP($C$5,Reference!$I$1:$BD$73,56,FALSE)</f>
        <v>N/A</v>
      </c>
      <c r="BF9" s="91" t="str">
        <f>HLOOKUP($C$5,Reference!$I$1:$BD$73,57,FALSE)</f>
        <v>N/A</v>
      </c>
      <c r="BG9" s="91" t="str">
        <f>HLOOKUP($C$5,Reference!$I$1:$BD$73,58,FALSE)</f>
        <v>N/A</v>
      </c>
      <c r="BH9" s="91" t="str">
        <f>HLOOKUP($C$5,Reference!$I$1:$BD$73,59,FALSE)</f>
        <v>N/A</v>
      </c>
      <c r="BI9" s="91" t="str">
        <f>HLOOKUP($C$5,Reference!$I$1:$BD$73,60,FALSE)</f>
        <v>N/A</v>
      </c>
      <c r="BJ9" s="91" t="str">
        <f>HLOOKUP($C$5,Reference!$I$1:$BD$73,61,FALSE)</f>
        <v>N/A</v>
      </c>
      <c r="BK9" s="91" t="str">
        <f>HLOOKUP($C$5,Reference!$I$1:$BD$73,62,FALSE)</f>
        <v>N/A</v>
      </c>
      <c r="BL9" s="91" t="str">
        <f>HLOOKUP($C$5,Reference!$I$1:$BD$73,63,FALSE)</f>
        <v>N/A</v>
      </c>
      <c r="BM9" s="91" t="str">
        <f>HLOOKUP($C$5,Reference!$I$1:$BD$73,64,FALSE)</f>
        <v>N/A</v>
      </c>
      <c r="BN9" s="91" t="str">
        <f>HLOOKUP($C$5,Reference!$I$1:$BD$73,65,FALSE)</f>
        <v>N/A</v>
      </c>
      <c r="BO9" s="91" t="str">
        <f>HLOOKUP($C$5,Reference!$I$1:$BD$73,66,FALSE)</f>
        <v>N/A</v>
      </c>
      <c r="BP9" s="91" t="str">
        <f>HLOOKUP($C$5,Reference!$I$1:$BD$73,67,FALSE)</f>
        <v>N/A</v>
      </c>
      <c r="BQ9" s="91" t="str">
        <f>HLOOKUP($C$5,Reference!$I$1:$BD$73,68,FALSE)</f>
        <v>N/A</v>
      </c>
      <c r="BR9" s="91" t="str">
        <f>HLOOKUP($C$5,Reference!$I$1:$BD$73,69,FALSE)</f>
        <v>N/A</v>
      </c>
      <c r="BS9" s="91" t="str">
        <f>HLOOKUP($C$5,Reference!$I$1:$BD$73,70,FALSE)</f>
        <v>N/A</v>
      </c>
      <c r="BT9" s="91" t="str">
        <f>HLOOKUP($C$5,Reference!$I$1:$BD$73,71,FALSE)</f>
        <v>N/A</v>
      </c>
      <c r="BU9" s="91" t="str">
        <f>HLOOKUP($C$5,Reference!$I$1:$BD$73,72,FALSE)</f>
        <v>N/A</v>
      </c>
      <c r="BV9" s="91" t="str">
        <f>HLOOKUP($C$5,Reference!$I$1:$BD$73,73,FALSE)</f>
        <v>N/A</v>
      </c>
      <c r="BW9" s="91" t="str">
        <f>HLOOKUP($C$5,Reference!$I$1:$BD$74,74,FALSE)</f>
        <v>N/A</v>
      </c>
    </row>
    <row r="10" spans="1:75" ht="15" customHeight="1" x14ac:dyDescent="0.35">
      <c r="A10" s="92">
        <v>1</v>
      </c>
      <c r="B10" s="34" t="s">
        <v>36</v>
      </c>
      <c r="C10" s="94">
        <f>SUM(D10:BW10)</f>
        <v>0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</row>
    <row r="11" spans="1:75" ht="15" customHeight="1" x14ac:dyDescent="0.35">
      <c r="A11" s="92">
        <v>2</v>
      </c>
      <c r="B11" s="36" t="s">
        <v>4</v>
      </c>
      <c r="C11" s="93">
        <f>SUM(D11:BW11)</f>
        <v>42055165</v>
      </c>
      <c r="D11" s="71"/>
      <c r="E11" s="72">
        <v>2942608</v>
      </c>
      <c r="F11" s="72">
        <v>3209760</v>
      </c>
      <c r="G11" s="72">
        <v>1552209</v>
      </c>
      <c r="H11" s="72">
        <v>9116158</v>
      </c>
      <c r="I11" s="72">
        <v>258</v>
      </c>
      <c r="J11" s="72">
        <v>3865110</v>
      </c>
      <c r="K11" s="72">
        <v>5559873</v>
      </c>
      <c r="L11" s="72">
        <v>2006966</v>
      </c>
      <c r="M11" s="72">
        <v>11379260</v>
      </c>
      <c r="N11" s="72">
        <v>2422963</v>
      </c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35">
      <c r="A12" s="92">
        <v>3</v>
      </c>
      <c r="B12" s="36" t="s">
        <v>5</v>
      </c>
      <c r="C12" s="93">
        <f t="shared" ref="C12:C70" si="0">SUM(D12:BW12)</f>
        <v>2996658</v>
      </c>
      <c r="D12" s="71"/>
      <c r="E12" s="72">
        <v>62270</v>
      </c>
      <c r="F12" s="72">
        <v>277999</v>
      </c>
      <c r="G12" s="72">
        <v>47335</v>
      </c>
      <c r="H12" s="72">
        <v>948997</v>
      </c>
      <c r="I12" s="72">
        <v>0</v>
      </c>
      <c r="J12" s="72">
        <v>55907</v>
      </c>
      <c r="K12" s="72">
        <v>297540</v>
      </c>
      <c r="L12" s="72">
        <v>475533</v>
      </c>
      <c r="M12" s="72">
        <v>579075</v>
      </c>
      <c r="N12" s="72">
        <v>252002</v>
      </c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35">
      <c r="A13" s="92">
        <v>4</v>
      </c>
      <c r="B13" s="36" t="s">
        <v>32</v>
      </c>
      <c r="C13" s="93">
        <f t="shared" si="0"/>
        <v>0</v>
      </c>
      <c r="D13" s="71"/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35">
      <c r="A14" s="92">
        <v>5</v>
      </c>
      <c r="B14" s="14" t="s">
        <v>839</v>
      </c>
      <c r="C14" s="93">
        <f t="shared" si="0"/>
        <v>139639</v>
      </c>
      <c r="D14" s="71"/>
      <c r="E14" s="72">
        <v>9532</v>
      </c>
      <c r="F14" s="72">
        <v>10294</v>
      </c>
      <c r="G14" s="72">
        <v>4827</v>
      </c>
      <c r="H14" s="72">
        <v>27373</v>
      </c>
      <c r="I14" s="72">
        <v>0</v>
      </c>
      <c r="J14" s="72">
        <v>16894</v>
      </c>
      <c r="K14" s="72">
        <v>18395</v>
      </c>
      <c r="L14" s="72">
        <v>6695</v>
      </c>
      <c r="M14" s="72">
        <v>36543</v>
      </c>
      <c r="N14" s="72">
        <v>9086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35">
      <c r="A15" s="92">
        <v>6</v>
      </c>
      <c r="B15" s="14" t="s">
        <v>29</v>
      </c>
      <c r="C15" s="93">
        <f t="shared" si="0"/>
        <v>0</v>
      </c>
      <c r="D15" s="71"/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35">
      <c r="A16" s="92">
        <v>7</v>
      </c>
      <c r="B16" s="34" t="s">
        <v>838</v>
      </c>
      <c r="C16" s="94">
        <f t="shared" si="0"/>
        <v>45191462</v>
      </c>
      <c r="D16" s="94">
        <f>SUM(D10:D15)</f>
        <v>0</v>
      </c>
      <c r="E16" s="94">
        <f t="shared" ref="E16:BP16" si="1">SUM(E10:E15)</f>
        <v>3014410</v>
      </c>
      <c r="F16" s="94">
        <f t="shared" si="1"/>
        <v>3498053</v>
      </c>
      <c r="G16" s="94">
        <f t="shared" si="1"/>
        <v>1604371</v>
      </c>
      <c r="H16" s="94">
        <f t="shared" si="1"/>
        <v>10092528</v>
      </c>
      <c r="I16" s="94">
        <f t="shared" si="1"/>
        <v>258</v>
      </c>
      <c r="J16" s="94">
        <f t="shared" si="1"/>
        <v>3937911</v>
      </c>
      <c r="K16" s="94">
        <f t="shared" si="1"/>
        <v>5875808</v>
      </c>
      <c r="L16" s="94">
        <f t="shared" si="1"/>
        <v>2489194</v>
      </c>
      <c r="M16" s="94">
        <f t="shared" si="1"/>
        <v>11994878</v>
      </c>
      <c r="N16" s="94">
        <f t="shared" si="1"/>
        <v>2684051</v>
      </c>
      <c r="O16" s="94">
        <f t="shared" si="1"/>
        <v>0</v>
      </c>
      <c r="P16" s="94">
        <f t="shared" si="1"/>
        <v>0</v>
      </c>
      <c r="Q16" s="94">
        <f t="shared" si="1"/>
        <v>0</v>
      </c>
      <c r="R16" s="94">
        <f t="shared" si="1"/>
        <v>0</v>
      </c>
      <c r="S16" s="94">
        <f t="shared" si="1"/>
        <v>0</v>
      </c>
      <c r="T16" s="94">
        <f t="shared" si="1"/>
        <v>0</v>
      </c>
      <c r="U16" s="94">
        <f t="shared" si="1"/>
        <v>0</v>
      </c>
      <c r="V16" s="94">
        <f t="shared" si="1"/>
        <v>0</v>
      </c>
      <c r="W16" s="94">
        <f t="shared" si="1"/>
        <v>0</v>
      </c>
      <c r="X16" s="94">
        <f t="shared" si="1"/>
        <v>0</v>
      </c>
      <c r="Y16" s="94">
        <f t="shared" si="1"/>
        <v>0</v>
      </c>
      <c r="Z16" s="94">
        <f t="shared" si="1"/>
        <v>0</v>
      </c>
      <c r="AA16" s="94">
        <f t="shared" si="1"/>
        <v>0</v>
      </c>
      <c r="AB16" s="94">
        <f t="shared" si="1"/>
        <v>0</v>
      </c>
      <c r="AC16" s="94">
        <f t="shared" si="1"/>
        <v>0</v>
      </c>
      <c r="AD16" s="94">
        <f t="shared" si="1"/>
        <v>0</v>
      </c>
      <c r="AE16" s="94">
        <f t="shared" si="1"/>
        <v>0</v>
      </c>
      <c r="AF16" s="94">
        <f t="shared" si="1"/>
        <v>0</v>
      </c>
      <c r="AG16" s="94">
        <f t="shared" si="1"/>
        <v>0</v>
      </c>
      <c r="AH16" s="94">
        <f t="shared" si="1"/>
        <v>0</v>
      </c>
      <c r="AI16" s="94">
        <f t="shared" si="1"/>
        <v>0</v>
      </c>
      <c r="AJ16" s="94">
        <f t="shared" si="1"/>
        <v>0</v>
      </c>
      <c r="AK16" s="94">
        <f t="shared" si="1"/>
        <v>0</v>
      </c>
      <c r="AL16" s="94">
        <f t="shared" si="1"/>
        <v>0</v>
      </c>
      <c r="AM16" s="94">
        <f t="shared" si="1"/>
        <v>0</v>
      </c>
      <c r="AN16" s="94">
        <f t="shared" si="1"/>
        <v>0</v>
      </c>
      <c r="AO16" s="94">
        <f t="shared" si="1"/>
        <v>0</v>
      </c>
      <c r="AP16" s="94">
        <f t="shared" si="1"/>
        <v>0</v>
      </c>
      <c r="AQ16" s="94">
        <f t="shared" si="1"/>
        <v>0</v>
      </c>
      <c r="AR16" s="94">
        <f t="shared" si="1"/>
        <v>0</v>
      </c>
      <c r="AS16" s="94">
        <f t="shared" si="1"/>
        <v>0</v>
      </c>
      <c r="AT16" s="94">
        <f t="shared" si="1"/>
        <v>0</v>
      </c>
      <c r="AU16" s="94">
        <f t="shared" si="1"/>
        <v>0</v>
      </c>
      <c r="AV16" s="94">
        <f t="shared" si="1"/>
        <v>0</v>
      </c>
      <c r="AW16" s="94">
        <f t="shared" si="1"/>
        <v>0</v>
      </c>
      <c r="AX16" s="94">
        <f t="shared" si="1"/>
        <v>0</v>
      </c>
      <c r="AY16" s="94">
        <f t="shared" si="1"/>
        <v>0</v>
      </c>
      <c r="AZ16" s="94">
        <f t="shared" si="1"/>
        <v>0</v>
      </c>
      <c r="BA16" s="94">
        <f t="shared" si="1"/>
        <v>0</v>
      </c>
      <c r="BB16" s="94">
        <f t="shared" si="1"/>
        <v>0</v>
      </c>
      <c r="BC16" s="94">
        <f t="shared" si="1"/>
        <v>0</v>
      </c>
      <c r="BD16" s="94">
        <f t="shared" si="1"/>
        <v>0</v>
      </c>
      <c r="BE16" s="94">
        <f t="shared" si="1"/>
        <v>0</v>
      </c>
      <c r="BF16" s="94">
        <f t="shared" si="1"/>
        <v>0</v>
      </c>
      <c r="BG16" s="94">
        <f t="shared" si="1"/>
        <v>0</v>
      </c>
      <c r="BH16" s="94">
        <f t="shared" si="1"/>
        <v>0</v>
      </c>
      <c r="BI16" s="94">
        <f t="shared" si="1"/>
        <v>0</v>
      </c>
      <c r="BJ16" s="94">
        <f t="shared" si="1"/>
        <v>0</v>
      </c>
      <c r="BK16" s="94">
        <f t="shared" si="1"/>
        <v>0</v>
      </c>
      <c r="BL16" s="94">
        <f t="shared" si="1"/>
        <v>0</v>
      </c>
      <c r="BM16" s="94">
        <f t="shared" si="1"/>
        <v>0</v>
      </c>
      <c r="BN16" s="94">
        <f t="shared" si="1"/>
        <v>0</v>
      </c>
      <c r="BO16" s="94">
        <f t="shared" si="1"/>
        <v>0</v>
      </c>
      <c r="BP16" s="94">
        <f t="shared" si="1"/>
        <v>0</v>
      </c>
      <c r="BQ16" s="94">
        <f t="shared" ref="BQ16:BW16" si="2">SUM(BQ10:BQ15)</f>
        <v>0</v>
      </c>
      <c r="BR16" s="94">
        <f t="shared" si="2"/>
        <v>0</v>
      </c>
      <c r="BS16" s="94">
        <f t="shared" si="2"/>
        <v>0</v>
      </c>
      <c r="BT16" s="94">
        <f t="shared" si="2"/>
        <v>0</v>
      </c>
      <c r="BU16" s="94">
        <f t="shared" si="2"/>
        <v>0</v>
      </c>
      <c r="BV16" s="94">
        <f t="shared" si="2"/>
        <v>0</v>
      </c>
      <c r="BW16" s="94">
        <f t="shared" si="2"/>
        <v>0</v>
      </c>
    </row>
    <row r="17" spans="1:75" ht="15" customHeight="1" x14ac:dyDescent="0.35">
      <c r="A17" s="92">
        <v>8</v>
      </c>
      <c r="B17" s="39" t="s">
        <v>33</v>
      </c>
      <c r="C17" s="95">
        <f t="shared" si="0"/>
        <v>45191462</v>
      </c>
      <c r="D17" s="95">
        <f t="shared" ref="D17:E17" si="3">D16</f>
        <v>0</v>
      </c>
      <c r="E17" s="95">
        <f t="shared" si="3"/>
        <v>3014410</v>
      </c>
      <c r="F17" s="95">
        <f t="shared" ref="F17:BQ17" si="4">F16</f>
        <v>3498053</v>
      </c>
      <c r="G17" s="95">
        <f t="shared" si="4"/>
        <v>1604371</v>
      </c>
      <c r="H17" s="95">
        <f t="shared" si="4"/>
        <v>10092528</v>
      </c>
      <c r="I17" s="95">
        <f t="shared" si="4"/>
        <v>258</v>
      </c>
      <c r="J17" s="95">
        <f t="shared" si="4"/>
        <v>3937911</v>
      </c>
      <c r="K17" s="95">
        <f t="shared" si="4"/>
        <v>5875808</v>
      </c>
      <c r="L17" s="95">
        <f t="shared" si="4"/>
        <v>2489194</v>
      </c>
      <c r="M17" s="95">
        <f t="shared" si="4"/>
        <v>11994878</v>
      </c>
      <c r="N17" s="95">
        <f t="shared" si="4"/>
        <v>2684051</v>
      </c>
      <c r="O17" s="95">
        <f t="shared" si="4"/>
        <v>0</v>
      </c>
      <c r="P17" s="95">
        <f t="shared" si="4"/>
        <v>0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95">
        <f t="shared" si="4"/>
        <v>0</v>
      </c>
      <c r="U17" s="95">
        <f t="shared" si="4"/>
        <v>0</v>
      </c>
      <c r="V17" s="95">
        <f t="shared" si="4"/>
        <v>0</v>
      </c>
      <c r="W17" s="95">
        <f t="shared" si="4"/>
        <v>0</v>
      </c>
      <c r="X17" s="95">
        <f t="shared" si="4"/>
        <v>0</v>
      </c>
      <c r="Y17" s="95">
        <f t="shared" si="4"/>
        <v>0</v>
      </c>
      <c r="Z17" s="95">
        <f t="shared" si="4"/>
        <v>0</v>
      </c>
      <c r="AA17" s="95">
        <f t="shared" si="4"/>
        <v>0</v>
      </c>
      <c r="AB17" s="95">
        <f t="shared" si="4"/>
        <v>0</v>
      </c>
      <c r="AC17" s="95">
        <f t="shared" si="4"/>
        <v>0</v>
      </c>
      <c r="AD17" s="95">
        <f t="shared" si="4"/>
        <v>0</v>
      </c>
      <c r="AE17" s="95">
        <f t="shared" si="4"/>
        <v>0</v>
      </c>
      <c r="AF17" s="95">
        <f t="shared" si="4"/>
        <v>0</v>
      </c>
      <c r="AG17" s="95">
        <f t="shared" si="4"/>
        <v>0</v>
      </c>
      <c r="AH17" s="95">
        <f t="shared" si="4"/>
        <v>0</v>
      </c>
      <c r="AI17" s="95">
        <f t="shared" si="4"/>
        <v>0</v>
      </c>
      <c r="AJ17" s="95">
        <f t="shared" si="4"/>
        <v>0</v>
      </c>
      <c r="AK17" s="95">
        <f t="shared" si="4"/>
        <v>0</v>
      </c>
      <c r="AL17" s="95">
        <f t="shared" si="4"/>
        <v>0</v>
      </c>
      <c r="AM17" s="95">
        <f t="shared" si="4"/>
        <v>0</v>
      </c>
      <c r="AN17" s="95">
        <f t="shared" si="4"/>
        <v>0</v>
      </c>
      <c r="AO17" s="95">
        <f t="shared" si="4"/>
        <v>0</v>
      </c>
      <c r="AP17" s="95">
        <f t="shared" si="4"/>
        <v>0</v>
      </c>
      <c r="AQ17" s="95">
        <f t="shared" si="4"/>
        <v>0</v>
      </c>
      <c r="AR17" s="95">
        <f t="shared" si="4"/>
        <v>0</v>
      </c>
      <c r="AS17" s="95">
        <f t="shared" si="4"/>
        <v>0</v>
      </c>
      <c r="AT17" s="95">
        <f t="shared" si="4"/>
        <v>0</v>
      </c>
      <c r="AU17" s="95">
        <f t="shared" si="4"/>
        <v>0</v>
      </c>
      <c r="AV17" s="95">
        <f t="shared" si="4"/>
        <v>0</v>
      </c>
      <c r="AW17" s="95">
        <f t="shared" si="4"/>
        <v>0</v>
      </c>
      <c r="AX17" s="95">
        <f t="shared" si="4"/>
        <v>0</v>
      </c>
      <c r="AY17" s="95">
        <f t="shared" si="4"/>
        <v>0</v>
      </c>
      <c r="AZ17" s="95">
        <f t="shared" si="4"/>
        <v>0</v>
      </c>
      <c r="BA17" s="95">
        <f t="shared" si="4"/>
        <v>0</v>
      </c>
      <c r="BB17" s="95">
        <f t="shared" si="4"/>
        <v>0</v>
      </c>
      <c r="BC17" s="95">
        <f t="shared" si="4"/>
        <v>0</v>
      </c>
      <c r="BD17" s="95">
        <f t="shared" si="4"/>
        <v>0</v>
      </c>
      <c r="BE17" s="95">
        <f t="shared" si="4"/>
        <v>0</v>
      </c>
      <c r="BF17" s="95">
        <f t="shared" si="4"/>
        <v>0</v>
      </c>
      <c r="BG17" s="95">
        <f t="shared" si="4"/>
        <v>0</v>
      </c>
      <c r="BH17" s="95">
        <f t="shared" si="4"/>
        <v>0</v>
      </c>
      <c r="BI17" s="95">
        <f t="shared" si="4"/>
        <v>0</v>
      </c>
      <c r="BJ17" s="95">
        <f t="shared" si="4"/>
        <v>0</v>
      </c>
      <c r="BK17" s="95">
        <f t="shared" si="4"/>
        <v>0</v>
      </c>
      <c r="BL17" s="95">
        <f t="shared" si="4"/>
        <v>0</v>
      </c>
      <c r="BM17" s="95">
        <f t="shared" si="4"/>
        <v>0</v>
      </c>
      <c r="BN17" s="95">
        <f t="shared" si="4"/>
        <v>0</v>
      </c>
      <c r="BO17" s="95">
        <f t="shared" si="4"/>
        <v>0</v>
      </c>
      <c r="BP17" s="95">
        <f t="shared" si="4"/>
        <v>0</v>
      </c>
      <c r="BQ17" s="95">
        <f t="shared" si="4"/>
        <v>0</v>
      </c>
      <c r="BR17" s="95">
        <f t="shared" ref="BR17:BV17" si="5">BR16</f>
        <v>0</v>
      </c>
      <c r="BS17" s="95">
        <f t="shared" si="5"/>
        <v>0</v>
      </c>
      <c r="BT17" s="95">
        <f t="shared" si="5"/>
        <v>0</v>
      </c>
      <c r="BU17" s="95">
        <f t="shared" si="5"/>
        <v>0</v>
      </c>
      <c r="BV17" s="95">
        <f t="shared" si="5"/>
        <v>0</v>
      </c>
      <c r="BW17" s="95">
        <f t="shared" ref="BW17" si="6">BW16</f>
        <v>0</v>
      </c>
    </row>
    <row r="18" spans="1:75" ht="62.5" x14ac:dyDescent="0.35">
      <c r="A18" s="92">
        <v>9</v>
      </c>
      <c r="B18" s="41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</row>
    <row r="19" spans="1:75" s="66" customFormat="1" ht="15" customHeight="1" x14ac:dyDescent="0.35">
      <c r="A19" s="92">
        <v>10</v>
      </c>
      <c r="B19" s="41" t="s">
        <v>822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</row>
    <row r="20" spans="1:75" ht="15" customHeight="1" x14ac:dyDescent="0.35">
      <c r="A20" s="92">
        <v>11</v>
      </c>
      <c r="B20" s="36" t="s">
        <v>829</v>
      </c>
      <c r="C20" s="97">
        <f t="shared" si="0"/>
        <v>96263</v>
      </c>
      <c r="D20" s="73"/>
      <c r="E20" s="74">
        <v>6703</v>
      </c>
      <c r="F20" s="74">
        <v>7314</v>
      </c>
      <c r="G20" s="74">
        <v>3536</v>
      </c>
      <c r="H20" s="74">
        <v>20873</v>
      </c>
      <c r="I20" s="74">
        <v>0</v>
      </c>
      <c r="J20" s="74">
        <v>8785</v>
      </c>
      <c r="K20" s="74">
        <v>12958</v>
      </c>
      <c r="L20" s="74">
        <v>4555</v>
      </c>
      <c r="M20" s="74">
        <v>25989</v>
      </c>
      <c r="N20" s="74">
        <v>5550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35">
      <c r="A21" s="92">
        <v>12</v>
      </c>
      <c r="B21" s="36" t="s">
        <v>830</v>
      </c>
      <c r="C21" s="97">
        <f t="shared" si="0"/>
        <v>0</v>
      </c>
      <c r="D21" s="73"/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62.5" x14ac:dyDescent="0.35">
      <c r="A22" s="120">
        <v>13</v>
      </c>
      <c r="B22" s="36" t="s">
        <v>821</v>
      </c>
      <c r="C22" s="97">
        <f t="shared" si="0"/>
        <v>0</v>
      </c>
      <c r="D22" s="122"/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15" customHeight="1" x14ac:dyDescent="0.35">
      <c r="A23" s="92">
        <v>14</v>
      </c>
      <c r="B23" s="14" t="s">
        <v>29</v>
      </c>
      <c r="C23" s="97">
        <f t="shared" si="0"/>
        <v>0</v>
      </c>
      <c r="D23" s="73"/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35">
      <c r="A24" s="92">
        <v>15</v>
      </c>
      <c r="B24" s="45" t="s">
        <v>823</v>
      </c>
      <c r="C24" s="98">
        <f t="shared" si="0"/>
        <v>96263</v>
      </c>
      <c r="D24" s="98">
        <f>SUM(D20:D23)</f>
        <v>0</v>
      </c>
      <c r="E24" s="98">
        <f t="shared" ref="E24" si="7">SUM(E20:E23)</f>
        <v>6703</v>
      </c>
      <c r="F24" s="98">
        <f t="shared" ref="F24:BQ24" si="8">SUM(F20:F23)</f>
        <v>7314</v>
      </c>
      <c r="G24" s="98">
        <f t="shared" si="8"/>
        <v>3536</v>
      </c>
      <c r="H24" s="98">
        <f t="shared" si="8"/>
        <v>20873</v>
      </c>
      <c r="I24" s="98">
        <f t="shared" si="8"/>
        <v>0</v>
      </c>
      <c r="J24" s="98">
        <f t="shared" si="8"/>
        <v>8785</v>
      </c>
      <c r="K24" s="98">
        <f t="shared" si="8"/>
        <v>12958</v>
      </c>
      <c r="L24" s="98">
        <f t="shared" si="8"/>
        <v>4555</v>
      </c>
      <c r="M24" s="98">
        <f t="shared" si="8"/>
        <v>25989</v>
      </c>
      <c r="N24" s="98">
        <f t="shared" si="8"/>
        <v>5550</v>
      </c>
      <c r="O24" s="98">
        <f t="shared" si="8"/>
        <v>0</v>
      </c>
      <c r="P24" s="98">
        <f t="shared" si="8"/>
        <v>0</v>
      </c>
      <c r="Q24" s="98">
        <f t="shared" si="8"/>
        <v>0</v>
      </c>
      <c r="R24" s="98">
        <f t="shared" si="8"/>
        <v>0</v>
      </c>
      <c r="S24" s="98">
        <f t="shared" si="8"/>
        <v>0</v>
      </c>
      <c r="T24" s="98">
        <f t="shared" si="8"/>
        <v>0</v>
      </c>
      <c r="U24" s="98">
        <f t="shared" si="8"/>
        <v>0</v>
      </c>
      <c r="V24" s="98">
        <f t="shared" si="8"/>
        <v>0</v>
      </c>
      <c r="W24" s="98">
        <f t="shared" si="8"/>
        <v>0</v>
      </c>
      <c r="X24" s="98">
        <f t="shared" si="8"/>
        <v>0</v>
      </c>
      <c r="Y24" s="98">
        <f t="shared" si="8"/>
        <v>0</v>
      </c>
      <c r="Z24" s="98">
        <f t="shared" si="8"/>
        <v>0</v>
      </c>
      <c r="AA24" s="98">
        <f t="shared" si="8"/>
        <v>0</v>
      </c>
      <c r="AB24" s="98">
        <f t="shared" si="8"/>
        <v>0</v>
      </c>
      <c r="AC24" s="98">
        <f t="shared" si="8"/>
        <v>0</v>
      </c>
      <c r="AD24" s="98">
        <f t="shared" si="8"/>
        <v>0</v>
      </c>
      <c r="AE24" s="98">
        <f t="shared" si="8"/>
        <v>0</v>
      </c>
      <c r="AF24" s="98">
        <f t="shared" si="8"/>
        <v>0</v>
      </c>
      <c r="AG24" s="98">
        <f t="shared" si="8"/>
        <v>0</v>
      </c>
      <c r="AH24" s="98">
        <f t="shared" si="8"/>
        <v>0</v>
      </c>
      <c r="AI24" s="98">
        <f t="shared" si="8"/>
        <v>0</v>
      </c>
      <c r="AJ24" s="98">
        <f t="shared" si="8"/>
        <v>0</v>
      </c>
      <c r="AK24" s="98">
        <f t="shared" si="8"/>
        <v>0</v>
      </c>
      <c r="AL24" s="98">
        <f t="shared" si="8"/>
        <v>0</v>
      </c>
      <c r="AM24" s="98">
        <f t="shared" si="8"/>
        <v>0</v>
      </c>
      <c r="AN24" s="98">
        <f t="shared" si="8"/>
        <v>0</v>
      </c>
      <c r="AO24" s="98">
        <f t="shared" si="8"/>
        <v>0</v>
      </c>
      <c r="AP24" s="98">
        <f t="shared" si="8"/>
        <v>0</v>
      </c>
      <c r="AQ24" s="98">
        <f t="shared" si="8"/>
        <v>0</v>
      </c>
      <c r="AR24" s="98">
        <f t="shared" si="8"/>
        <v>0</v>
      </c>
      <c r="AS24" s="98">
        <f t="shared" si="8"/>
        <v>0</v>
      </c>
      <c r="AT24" s="98">
        <f t="shared" si="8"/>
        <v>0</v>
      </c>
      <c r="AU24" s="98">
        <f t="shared" si="8"/>
        <v>0</v>
      </c>
      <c r="AV24" s="98">
        <f t="shared" si="8"/>
        <v>0</v>
      </c>
      <c r="AW24" s="98">
        <f t="shared" si="8"/>
        <v>0</v>
      </c>
      <c r="AX24" s="98">
        <f t="shared" si="8"/>
        <v>0</v>
      </c>
      <c r="AY24" s="98">
        <f t="shared" si="8"/>
        <v>0</v>
      </c>
      <c r="AZ24" s="98">
        <f t="shared" si="8"/>
        <v>0</v>
      </c>
      <c r="BA24" s="98">
        <f t="shared" si="8"/>
        <v>0</v>
      </c>
      <c r="BB24" s="98">
        <f t="shared" si="8"/>
        <v>0</v>
      </c>
      <c r="BC24" s="98">
        <f t="shared" si="8"/>
        <v>0</v>
      </c>
      <c r="BD24" s="98">
        <f t="shared" si="8"/>
        <v>0</v>
      </c>
      <c r="BE24" s="98">
        <f t="shared" si="8"/>
        <v>0</v>
      </c>
      <c r="BF24" s="98">
        <f t="shared" si="8"/>
        <v>0</v>
      </c>
      <c r="BG24" s="98">
        <f t="shared" si="8"/>
        <v>0</v>
      </c>
      <c r="BH24" s="98">
        <f t="shared" si="8"/>
        <v>0</v>
      </c>
      <c r="BI24" s="98">
        <f t="shared" si="8"/>
        <v>0</v>
      </c>
      <c r="BJ24" s="98">
        <f t="shared" si="8"/>
        <v>0</v>
      </c>
      <c r="BK24" s="98">
        <f t="shared" si="8"/>
        <v>0</v>
      </c>
      <c r="BL24" s="98">
        <f t="shared" si="8"/>
        <v>0</v>
      </c>
      <c r="BM24" s="98">
        <f t="shared" si="8"/>
        <v>0</v>
      </c>
      <c r="BN24" s="98">
        <f t="shared" si="8"/>
        <v>0</v>
      </c>
      <c r="BO24" s="98">
        <f t="shared" si="8"/>
        <v>0</v>
      </c>
      <c r="BP24" s="98">
        <f t="shared" si="8"/>
        <v>0</v>
      </c>
      <c r="BQ24" s="98">
        <f t="shared" si="8"/>
        <v>0</v>
      </c>
      <c r="BR24" s="98">
        <f t="shared" ref="BR24:BV24" si="9">SUM(BR20:BR23)</f>
        <v>0</v>
      </c>
      <c r="BS24" s="98">
        <f t="shared" si="9"/>
        <v>0</v>
      </c>
      <c r="BT24" s="98">
        <f t="shared" si="9"/>
        <v>0</v>
      </c>
      <c r="BU24" s="98">
        <f t="shared" si="9"/>
        <v>0</v>
      </c>
      <c r="BV24" s="98">
        <f t="shared" si="9"/>
        <v>0</v>
      </c>
      <c r="BW24" s="98">
        <f t="shared" ref="BW24" si="10">SUM(BW20:BW23)</f>
        <v>0</v>
      </c>
    </row>
    <row r="25" spans="1:75" ht="15" customHeight="1" x14ac:dyDescent="0.35">
      <c r="A25" s="92">
        <v>16</v>
      </c>
      <c r="B25" s="41" t="s">
        <v>18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</row>
    <row r="26" spans="1:75" ht="15" customHeight="1" x14ac:dyDescent="0.35">
      <c r="A26" s="92">
        <v>17</v>
      </c>
      <c r="B26" s="36" t="s">
        <v>27</v>
      </c>
      <c r="C26" s="97">
        <f t="shared" si="0"/>
        <v>958632</v>
      </c>
      <c r="D26" s="73"/>
      <c r="E26" s="74">
        <v>0</v>
      </c>
      <c r="F26" s="74">
        <v>50131</v>
      </c>
      <c r="G26" s="74">
        <v>0</v>
      </c>
      <c r="H26" s="74">
        <v>29899</v>
      </c>
      <c r="I26" s="74">
        <v>0</v>
      </c>
      <c r="J26" s="74">
        <v>0</v>
      </c>
      <c r="K26" s="74">
        <v>170922</v>
      </c>
      <c r="L26" s="74">
        <v>0</v>
      </c>
      <c r="M26" s="74">
        <v>707680</v>
      </c>
      <c r="N26" s="74">
        <v>0</v>
      </c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35">
      <c r="A27" s="92">
        <v>18</v>
      </c>
      <c r="B27" s="36" t="s">
        <v>28</v>
      </c>
      <c r="C27" s="97">
        <f t="shared" si="0"/>
        <v>4215156</v>
      </c>
      <c r="D27" s="73"/>
      <c r="E27" s="74">
        <v>175612</v>
      </c>
      <c r="F27" s="74">
        <v>164061</v>
      </c>
      <c r="G27" s="74">
        <v>25967</v>
      </c>
      <c r="H27" s="74">
        <v>1422987</v>
      </c>
      <c r="I27" s="74">
        <v>0</v>
      </c>
      <c r="J27" s="74">
        <v>212994</v>
      </c>
      <c r="K27" s="74">
        <v>749408</v>
      </c>
      <c r="L27" s="74">
        <v>363666</v>
      </c>
      <c r="M27" s="74">
        <v>1003082</v>
      </c>
      <c r="N27" s="74">
        <v>97379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35">
      <c r="A28" s="92">
        <v>19</v>
      </c>
      <c r="B28" s="14" t="s">
        <v>37</v>
      </c>
      <c r="C28" s="97">
        <f t="shared" si="0"/>
        <v>0</v>
      </c>
      <c r="D28" s="73"/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35">
      <c r="A29" s="92">
        <v>20</v>
      </c>
      <c r="B29" s="36" t="s">
        <v>12</v>
      </c>
      <c r="C29" s="97">
        <f t="shared" si="0"/>
        <v>4604540</v>
      </c>
      <c r="D29" s="73"/>
      <c r="E29" s="74">
        <v>55523</v>
      </c>
      <c r="F29" s="74">
        <v>181795</v>
      </c>
      <c r="G29" s="74">
        <v>5067</v>
      </c>
      <c r="H29" s="74">
        <v>1913652</v>
      </c>
      <c r="I29" s="74">
        <v>0</v>
      </c>
      <c r="J29" s="74">
        <v>1346982</v>
      </c>
      <c r="K29" s="74">
        <v>48191</v>
      </c>
      <c r="L29" s="74">
        <v>86719</v>
      </c>
      <c r="M29" s="74">
        <v>902518</v>
      </c>
      <c r="N29" s="74">
        <v>64093</v>
      </c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35">
      <c r="A30" s="92">
        <v>21</v>
      </c>
      <c r="B30" s="36" t="s">
        <v>26</v>
      </c>
      <c r="C30" s="97">
        <f t="shared" si="0"/>
        <v>2048576</v>
      </c>
      <c r="D30" s="73"/>
      <c r="E30" s="74">
        <v>194271</v>
      </c>
      <c r="F30" s="74">
        <v>205677</v>
      </c>
      <c r="G30" s="74">
        <v>16689</v>
      </c>
      <c r="H30" s="74">
        <v>537356</v>
      </c>
      <c r="I30" s="74">
        <v>0</v>
      </c>
      <c r="J30" s="74">
        <v>255287</v>
      </c>
      <c r="K30" s="74">
        <v>175510</v>
      </c>
      <c r="L30" s="74">
        <v>66017</v>
      </c>
      <c r="M30" s="74">
        <v>550830</v>
      </c>
      <c r="N30" s="74">
        <v>46939</v>
      </c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35">
      <c r="A31" s="92">
        <v>22</v>
      </c>
      <c r="B31" s="36" t="s">
        <v>25</v>
      </c>
      <c r="C31" s="97">
        <f t="shared" si="0"/>
        <v>3069668</v>
      </c>
      <c r="D31" s="73"/>
      <c r="E31" s="74">
        <v>254392</v>
      </c>
      <c r="F31" s="74">
        <v>269328</v>
      </c>
      <c r="G31" s="74">
        <v>111255</v>
      </c>
      <c r="H31" s="74">
        <v>759578</v>
      </c>
      <c r="I31" s="74">
        <v>0</v>
      </c>
      <c r="J31" s="74">
        <v>326232</v>
      </c>
      <c r="K31" s="74">
        <v>393073</v>
      </c>
      <c r="L31" s="74">
        <v>168516</v>
      </c>
      <c r="M31" s="74">
        <v>725828</v>
      </c>
      <c r="N31" s="74">
        <v>61466</v>
      </c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35">
      <c r="A32" s="92">
        <v>23</v>
      </c>
      <c r="B32" s="14" t="s">
        <v>39</v>
      </c>
      <c r="C32" s="97">
        <f t="shared" si="0"/>
        <v>0</v>
      </c>
      <c r="D32" s="73"/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35">
      <c r="A33" s="92">
        <v>24</v>
      </c>
      <c r="B33" s="36" t="s">
        <v>24</v>
      </c>
      <c r="C33" s="97">
        <f t="shared" si="0"/>
        <v>259728</v>
      </c>
      <c r="D33" s="73"/>
      <c r="E33" s="74">
        <v>36583</v>
      </c>
      <c r="F33" s="74">
        <v>37496</v>
      </c>
      <c r="G33" s="74">
        <v>4261</v>
      </c>
      <c r="H33" s="74">
        <v>62837</v>
      </c>
      <c r="I33" s="74">
        <v>0</v>
      </c>
      <c r="J33" s="74">
        <v>29928</v>
      </c>
      <c r="K33" s="74">
        <v>33690</v>
      </c>
      <c r="L33" s="74">
        <v>7821</v>
      </c>
      <c r="M33" s="74">
        <v>37755</v>
      </c>
      <c r="N33" s="74">
        <v>9357</v>
      </c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35">
      <c r="A34" s="92">
        <v>25</v>
      </c>
      <c r="B34" s="36" t="s">
        <v>23</v>
      </c>
      <c r="C34" s="97">
        <f t="shared" si="0"/>
        <v>459158</v>
      </c>
      <c r="D34" s="73"/>
      <c r="E34" s="74">
        <v>40433</v>
      </c>
      <c r="F34" s="74">
        <v>41443</v>
      </c>
      <c r="G34" s="74">
        <v>25518</v>
      </c>
      <c r="H34" s="74">
        <v>75404</v>
      </c>
      <c r="I34" s="74">
        <v>0</v>
      </c>
      <c r="J34" s="74">
        <v>33079</v>
      </c>
      <c r="K34" s="74">
        <v>65646</v>
      </c>
      <c r="L34" s="74">
        <v>17507</v>
      </c>
      <c r="M34" s="74">
        <v>149786</v>
      </c>
      <c r="N34" s="74">
        <v>10342</v>
      </c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35">
      <c r="A35" s="92">
        <v>26</v>
      </c>
      <c r="B35" s="14" t="s">
        <v>40</v>
      </c>
      <c r="C35" s="97">
        <f t="shared" si="0"/>
        <v>0</v>
      </c>
      <c r="D35" s="73"/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35">
      <c r="A36" s="92">
        <v>27</v>
      </c>
      <c r="B36" s="36" t="s">
        <v>0</v>
      </c>
      <c r="C36" s="97">
        <f t="shared" si="0"/>
        <v>53476</v>
      </c>
      <c r="D36" s="73"/>
      <c r="E36" s="74">
        <v>4892</v>
      </c>
      <c r="F36" s="74">
        <v>5014</v>
      </c>
      <c r="G36" s="74">
        <v>570</v>
      </c>
      <c r="H36" s="74">
        <v>18139</v>
      </c>
      <c r="I36" s="74">
        <v>0</v>
      </c>
      <c r="J36" s="74">
        <v>5225</v>
      </c>
      <c r="K36" s="74">
        <v>4505</v>
      </c>
      <c r="L36" s="74">
        <v>1764</v>
      </c>
      <c r="M36" s="74">
        <v>12116</v>
      </c>
      <c r="N36" s="74">
        <v>1251</v>
      </c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35">
      <c r="A37" s="92">
        <v>28</v>
      </c>
      <c r="B37" s="36" t="s">
        <v>1</v>
      </c>
      <c r="C37" s="97">
        <f t="shared" si="0"/>
        <v>254364</v>
      </c>
      <c r="D37" s="73"/>
      <c r="E37" s="74">
        <v>20855</v>
      </c>
      <c r="F37" s="74">
        <v>21375</v>
      </c>
      <c r="G37" s="74">
        <v>9384</v>
      </c>
      <c r="H37" s="74">
        <v>81709</v>
      </c>
      <c r="I37" s="74">
        <v>0</v>
      </c>
      <c r="J37" s="74">
        <v>22274</v>
      </c>
      <c r="K37" s="74">
        <v>28703</v>
      </c>
      <c r="L37" s="74">
        <v>12514</v>
      </c>
      <c r="M37" s="74">
        <v>52216</v>
      </c>
      <c r="N37" s="74">
        <v>5334</v>
      </c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35">
      <c r="A38" s="92">
        <v>29</v>
      </c>
      <c r="B38" s="14" t="s">
        <v>38</v>
      </c>
      <c r="C38" s="97">
        <f t="shared" si="0"/>
        <v>0</v>
      </c>
      <c r="D38" s="73"/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35">
      <c r="A39" s="92">
        <v>30</v>
      </c>
      <c r="B39" s="36" t="s">
        <v>13</v>
      </c>
      <c r="C39" s="97">
        <f t="shared" si="0"/>
        <v>0</v>
      </c>
      <c r="D39" s="73"/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35">
      <c r="A40" s="92">
        <v>31</v>
      </c>
      <c r="B40" s="14" t="s">
        <v>29</v>
      </c>
      <c r="C40" s="97">
        <f t="shared" si="0"/>
        <v>0</v>
      </c>
      <c r="D40" s="73"/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35">
      <c r="A41" s="92">
        <v>32</v>
      </c>
      <c r="B41" s="45" t="s">
        <v>832</v>
      </c>
      <c r="C41" s="99">
        <f t="shared" si="0"/>
        <v>15923298</v>
      </c>
      <c r="D41" s="99">
        <f>SUM(D26:D40)</f>
        <v>0</v>
      </c>
      <c r="E41" s="99">
        <f t="shared" ref="E41" si="11">SUM(E26:E40)</f>
        <v>782561</v>
      </c>
      <c r="F41" s="99">
        <f t="shared" ref="F41:BQ41" si="12">SUM(F26:F40)</f>
        <v>976320</v>
      </c>
      <c r="G41" s="99">
        <f t="shared" si="12"/>
        <v>198711</v>
      </c>
      <c r="H41" s="99">
        <f t="shared" si="12"/>
        <v>4901561</v>
      </c>
      <c r="I41" s="99">
        <f t="shared" si="12"/>
        <v>0</v>
      </c>
      <c r="J41" s="99">
        <f t="shared" si="12"/>
        <v>2232001</v>
      </c>
      <c r="K41" s="99">
        <f t="shared" si="12"/>
        <v>1669648</v>
      </c>
      <c r="L41" s="99">
        <f t="shared" si="12"/>
        <v>724524</v>
      </c>
      <c r="M41" s="99">
        <f t="shared" si="12"/>
        <v>4141811</v>
      </c>
      <c r="N41" s="99">
        <f t="shared" si="12"/>
        <v>296161</v>
      </c>
      <c r="O41" s="99">
        <f t="shared" si="12"/>
        <v>0</v>
      </c>
      <c r="P41" s="99">
        <f t="shared" si="12"/>
        <v>0</v>
      </c>
      <c r="Q41" s="99">
        <f t="shared" si="12"/>
        <v>0</v>
      </c>
      <c r="R41" s="99">
        <f t="shared" si="12"/>
        <v>0</v>
      </c>
      <c r="S41" s="99">
        <f t="shared" si="12"/>
        <v>0</v>
      </c>
      <c r="T41" s="99">
        <f t="shared" si="12"/>
        <v>0</v>
      </c>
      <c r="U41" s="99">
        <f t="shared" si="12"/>
        <v>0</v>
      </c>
      <c r="V41" s="99">
        <f t="shared" si="12"/>
        <v>0</v>
      </c>
      <c r="W41" s="99">
        <f t="shared" si="12"/>
        <v>0</v>
      </c>
      <c r="X41" s="99">
        <f t="shared" si="12"/>
        <v>0</v>
      </c>
      <c r="Y41" s="99">
        <f t="shared" si="12"/>
        <v>0</v>
      </c>
      <c r="Z41" s="99">
        <f t="shared" si="12"/>
        <v>0</v>
      </c>
      <c r="AA41" s="99">
        <f t="shared" si="12"/>
        <v>0</v>
      </c>
      <c r="AB41" s="99">
        <f t="shared" si="12"/>
        <v>0</v>
      </c>
      <c r="AC41" s="99">
        <f t="shared" si="12"/>
        <v>0</v>
      </c>
      <c r="AD41" s="99">
        <f t="shared" si="12"/>
        <v>0</v>
      </c>
      <c r="AE41" s="99">
        <f t="shared" si="12"/>
        <v>0</v>
      </c>
      <c r="AF41" s="99">
        <f t="shared" si="12"/>
        <v>0</v>
      </c>
      <c r="AG41" s="99">
        <f t="shared" si="12"/>
        <v>0</v>
      </c>
      <c r="AH41" s="99">
        <f t="shared" si="12"/>
        <v>0</v>
      </c>
      <c r="AI41" s="99">
        <f t="shared" si="12"/>
        <v>0</v>
      </c>
      <c r="AJ41" s="99">
        <f t="shared" si="12"/>
        <v>0</v>
      </c>
      <c r="AK41" s="99">
        <f t="shared" si="12"/>
        <v>0</v>
      </c>
      <c r="AL41" s="99">
        <f t="shared" si="12"/>
        <v>0</v>
      </c>
      <c r="AM41" s="99">
        <f t="shared" si="12"/>
        <v>0</v>
      </c>
      <c r="AN41" s="99">
        <f t="shared" si="12"/>
        <v>0</v>
      </c>
      <c r="AO41" s="99">
        <f t="shared" si="12"/>
        <v>0</v>
      </c>
      <c r="AP41" s="99">
        <f t="shared" si="12"/>
        <v>0</v>
      </c>
      <c r="AQ41" s="99">
        <f t="shared" si="12"/>
        <v>0</v>
      </c>
      <c r="AR41" s="99">
        <f t="shared" si="12"/>
        <v>0</v>
      </c>
      <c r="AS41" s="99">
        <f t="shared" si="12"/>
        <v>0</v>
      </c>
      <c r="AT41" s="99">
        <f t="shared" si="12"/>
        <v>0</v>
      </c>
      <c r="AU41" s="99">
        <f t="shared" si="12"/>
        <v>0</v>
      </c>
      <c r="AV41" s="99">
        <f t="shared" si="12"/>
        <v>0</v>
      </c>
      <c r="AW41" s="99">
        <f t="shared" si="12"/>
        <v>0</v>
      </c>
      <c r="AX41" s="99">
        <f t="shared" si="12"/>
        <v>0</v>
      </c>
      <c r="AY41" s="99">
        <f t="shared" si="12"/>
        <v>0</v>
      </c>
      <c r="AZ41" s="99">
        <f t="shared" si="12"/>
        <v>0</v>
      </c>
      <c r="BA41" s="99">
        <f t="shared" si="12"/>
        <v>0</v>
      </c>
      <c r="BB41" s="99">
        <f t="shared" si="12"/>
        <v>0</v>
      </c>
      <c r="BC41" s="99">
        <f t="shared" si="12"/>
        <v>0</v>
      </c>
      <c r="BD41" s="99">
        <f t="shared" si="12"/>
        <v>0</v>
      </c>
      <c r="BE41" s="99">
        <f t="shared" si="12"/>
        <v>0</v>
      </c>
      <c r="BF41" s="99">
        <f t="shared" si="12"/>
        <v>0</v>
      </c>
      <c r="BG41" s="99">
        <f t="shared" si="12"/>
        <v>0</v>
      </c>
      <c r="BH41" s="99">
        <f t="shared" si="12"/>
        <v>0</v>
      </c>
      <c r="BI41" s="99">
        <f t="shared" si="12"/>
        <v>0</v>
      </c>
      <c r="BJ41" s="99">
        <f t="shared" si="12"/>
        <v>0</v>
      </c>
      <c r="BK41" s="99">
        <f t="shared" si="12"/>
        <v>0</v>
      </c>
      <c r="BL41" s="99">
        <f t="shared" si="12"/>
        <v>0</v>
      </c>
      <c r="BM41" s="99">
        <f t="shared" si="12"/>
        <v>0</v>
      </c>
      <c r="BN41" s="99">
        <f t="shared" si="12"/>
        <v>0</v>
      </c>
      <c r="BO41" s="99">
        <f t="shared" si="12"/>
        <v>0</v>
      </c>
      <c r="BP41" s="99">
        <f t="shared" si="12"/>
        <v>0</v>
      </c>
      <c r="BQ41" s="99">
        <f t="shared" si="12"/>
        <v>0</v>
      </c>
      <c r="BR41" s="99">
        <f t="shared" ref="BR41:BV41" si="13">SUM(BR26:BR40)</f>
        <v>0</v>
      </c>
      <c r="BS41" s="99">
        <f t="shared" si="13"/>
        <v>0</v>
      </c>
      <c r="BT41" s="99">
        <f t="shared" si="13"/>
        <v>0</v>
      </c>
      <c r="BU41" s="99">
        <f t="shared" si="13"/>
        <v>0</v>
      </c>
      <c r="BV41" s="99">
        <f t="shared" si="13"/>
        <v>0</v>
      </c>
      <c r="BW41" s="99">
        <f t="shared" ref="BW41" si="14">SUM(BW26:BW40)</f>
        <v>0</v>
      </c>
    </row>
    <row r="42" spans="1:75" ht="15" customHeight="1" x14ac:dyDescent="0.35">
      <c r="A42" s="92">
        <v>33</v>
      </c>
      <c r="B42" s="48" t="s">
        <v>824</v>
      </c>
      <c r="C42" s="95">
        <f t="shared" si="0"/>
        <v>16019561</v>
      </c>
      <c r="D42" s="95">
        <f>D24+D41</f>
        <v>0</v>
      </c>
      <c r="E42" s="95">
        <f t="shared" ref="E42" si="15">E24+E41</f>
        <v>789264</v>
      </c>
      <c r="F42" s="95">
        <f t="shared" ref="F42:BQ42" si="16">F24+F41</f>
        <v>983634</v>
      </c>
      <c r="G42" s="95">
        <f t="shared" si="16"/>
        <v>202247</v>
      </c>
      <c r="H42" s="95">
        <f t="shared" si="16"/>
        <v>4922434</v>
      </c>
      <c r="I42" s="95">
        <f t="shared" si="16"/>
        <v>0</v>
      </c>
      <c r="J42" s="95">
        <f t="shared" si="16"/>
        <v>2240786</v>
      </c>
      <c r="K42" s="95">
        <f t="shared" si="16"/>
        <v>1682606</v>
      </c>
      <c r="L42" s="95">
        <f t="shared" si="16"/>
        <v>729079</v>
      </c>
      <c r="M42" s="95">
        <f t="shared" si="16"/>
        <v>4167800</v>
      </c>
      <c r="N42" s="95">
        <f t="shared" si="16"/>
        <v>301711</v>
      </c>
      <c r="O42" s="95">
        <f t="shared" si="16"/>
        <v>0</v>
      </c>
      <c r="P42" s="95">
        <f t="shared" si="16"/>
        <v>0</v>
      </c>
      <c r="Q42" s="95">
        <f t="shared" si="16"/>
        <v>0</v>
      </c>
      <c r="R42" s="95">
        <f t="shared" si="16"/>
        <v>0</v>
      </c>
      <c r="S42" s="95">
        <f t="shared" si="16"/>
        <v>0</v>
      </c>
      <c r="T42" s="95">
        <f t="shared" si="16"/>
        <v>0</v>
      </c>
      <c r="U42" s="95">
        <f t="shared" si="16"/>
        <v>0</v>
      </c>
      <c r="V42" s="95">
        <f t="shared" si="16"/>
        <v>0</v>
      </c>
      <c r="W42" s="95">
        <f t="shared" si="16"/>
        <v>0</v>
      </c>
      <c r="X42" s="95">
        <f t="shared" si="16"/>
        <v>0</v>
      </c>
      <c r="Y42" s="95">
        <f t="shared" si="16"/>
        <v>0</v>
      </c>
      <c r="Z42" s="95">
        <f t="shared" si="16"/>
        <v>0</v>
      </c>
      <c r="AA42" s="95">
        <f t="shared" si="16"/>
        <v>0</v>
      </c>
      <c r="AB42" s="95">
        <f t="shared" si="16"/>
        <v>0</v>
      </c>
      <c r="AC42" s="95">
        <f t="shared" si="16"/>
        <v>0</v>
      </c>
      <c r="AD42" s="95">
        <f t="shared" si="16"/>
        <v>0</v>
      </c>
      <c r="AE42" s="95">
        <f t="shared" si="16"/>
        <v>0</v>
      </c>
      <c r="AF42" s="95">
        <f t="shared" si="16"/>
        <v>0</v>
      </c>
      <c r="AG42" s="95">
        <f t="shared" si="16"/>
        <v>0</v>
      </c>
      <c r="AH42" s="95">
        <f t="shared" si="16"/>
        <v>0</v>
      </c>
      <c r="AI42" s="95">
        <f t="shared" si="16"/>
        <v>0</v>
      </c>
      <c r="AJ42" s="95">
        <f t="shared" si="16"/>
        <v>0</v>
      </c>
      <c r="AK42" s="95">
        <f t="shared" si="16"/>
        <v>0</v>
      </c>
      <c r="AL42" s="95">
        <f t="shared" si="16"/>
        <v>0</v>
      </c>
      <c r="AM42" s="95">
        <f t="shared" si="16"/>
        <v>0</v>
      </c>
      <c r="AN42" s="95">
        <f t="shared" si="16"/>
        <v>0</v>
      </c>
      <c r="AO42" s="95">
        <f t="shared" si="16"/>
        <v>0</v>
      </c>
      <c r="AP42" s="95">
        <f t="shared" si="16"/>
        <v>0</v>
      </c>
      <c r="AQ42" s="95">
        <f t="shared" si="16"/>
        <v>0</v>
      </c>
      <c r="AR42" s="95">
        <f t="shared" si="16"/>
        <v>0</v>
      </c>
      <c r="AS42" s="95">
        <f t="shared" si="16"/>
        <v>0</v>
      </c>
      <c r="AT42" s="95">
        <f t="shared" si="16"/>
        <v>0</v>
      </c>
      <c r="AU42" s="95">
        <f t="shared" si="16"/>
        <v>0</v>
      </c>
      <c r="AV42" s="95">
        <f t="shared" si="16"/>
        <v>0</v>
      </c>
      <c r="AW42" s="95">
        <f t="shared" si="16"/>
        <v>0</v>
      </c>
      <c r="AX42" s="95">
        <f t="shared" si="16"/>
        <v>0</v>
      </c>
      <c r="AY42" s="95">
        <f t="shared" si="16"/>
        <v>0</v>
      </c>
      <c r="AZ42" s="95">
        <f t="shared" si="16"/>
        <v>0</v>
      </c>
      <c r="BA42" s="95">
        <f t="shared" si="16"/>
        <v>0</v>
      </c>
      <c r="BB42" s="95">
        <f t="shared" si="16"/>
        <v>0</v>
      </c>
      <c r="BC42" s="95">
        <f t="shared" si="16"/>
        <v>0</v>
      </c>
      <c r="BD42" s="95">
        <f t="shared" si="16"/>
        <v>0</v>
      </c>
      <c r="BE42" s="95">
        <f t="shared" si="16"/>
        <v>0</v>
      </c>
      <c r="BF42" s="95">
        <f t="shared" si="16"/>
        <v>0</v>
      </c>
      <c r="BG42" s="95">
        <f t="shared" si="16"/>
        <v>0</v>
      </c>
      <c r="BH42" s="95">
        <f t="shared" si="16"/>
        <v>0</v>
      </c>
      <c r="BI42" s="95">
        <f t="shared" si="16"/>
        <v>0</v>
      </c>
      <c r="BJ42" s="95">
        <f t="shared" si="16"/>
        <v>0</v>
      </c>
      <c r="BK42" s="95">
        <f t="shared" si="16"/>
        <v>0</v>
      </c>
      <c r="BL42" s="95">
        <f t="shared" si="16"/>
        <v>0</v>
      </c>
      <c r="BM42" s="95">
        <f t="shared" si="16"/>
        <v>0</v>
      </c>
      <c r="BN42" s="95">
        <f t="shared" si="16"/>
        <v>0</v>
      </c>
      <c r="BO42" s="95">
        <f t="shared" si="16"/>
        <v>0</v>
      </c>
      <c r="BP42" s="95">
        <f t="shared" si="16"/>
        <v>0</v>
      </c>
      <c r="BQ42" s="95">
        <f t="shared" si="16"/>
        <v>0</v>
      </c>
      <c r="BR42" s="95">
        <f t="shared" ref="BR42:BV42" si="17">BR24+BR41</f>
        <v>0</v>
      </c>
      <c r="BS42" s="95">
        <f t="shared" si="17"/>
        <v>0</v>
      </c>
      <c r="BT42" s="95">
        <f t="shared" si="17"/>
        <v>0</v>
      </c>
      <c r="BU42" s="95">
        <f t="shared" si="17"/>
        <v>0</v>
      </c>
      <c r="BV42" s="95">
        <f t="shared" si="17"/>
        <v>0</v>
      </c>
      <c r="BW42" s="95">
        <f t="shared" ref="BW42" si="18">BW24+BW41</f>
        <v>0</v>
      </c>
    </row>
    <row r="43" spans="1:75" ht="37.5" x14ac:dyDescent="0.35">
      <c r="A43" s="92">
        <v>34</v>
      </c>
      <c r="B43" s="49" t="s">
        <v>825</v>
      </c>
      <c r="C43" s="100">
        <f t="shared" si="0"/>
        <v>29171901</v>
      </c>
      <c r="D43" s="100">
        <f>D17-D42</f>
        <v>0</v>
      </c>
      <c r="E43" s="100">
        <f>E17-E42</f>
        <v>2225146</v>
      </c>
      <c r="F43" s="100">
        <f t="shared" ref="F43:BQ43" si="19">F17-F42</f>
        <v>2514419</v>
      </c>
      <c r="G43" s="100">
        <f t="shared" si="19"/>
        <v>1402124</v>
      </c>
      <c r="H43" s="100">
        <f t="shared" si="19"/>
        <v>5170094</v>
      </c>
      <c r="I43" s="100">
        <f t="shared" si="19"/>
        <v>258</v>
      </c>
      <c r="J43" s="100">
        <f t="shared" si="19"/>
        <v>1697125</v>
      </c>
      <c r="K43" s="100">
        <f t="shared" si="19"/>
        <v>4193202</v>
      </c>
      <c r="L43" s="100">
        <f t="shared" si="19"/>
        <v>1760115</v>
      </c>
      <c r="M43" s="100">
        <f t="shared" si="19"/>
        <v>7827078</v>
      </c>
      <c r="N43" s="100">
        <f t="shared" si="19"/>
        <v>2382340</v>
      </c>
      <c r="O43" s="100">
        <f t="shared" si="19"/>
        <v>0</v>
      </c>
      <c r="P43" s="100">
        <f t="shared" si="19"/>
        <v>0</v>
      </c>
      <c r="Q43" s="100">
        <f t="shared" si="19"/>
        <v>0</v>
      </c>
      <c r="R43" s="100">
        <f t="shared" si="19"/>
        <v>0</v>
      </c>
      <c r="S43" s="100">
        <f t="shared" si="19"/>
        <v>0</v>
      </c>
      <c r="T43" s="100">
        <f t="shared" si="19"/>
        <v>0</v>
      </c>
      <c r="U43" s="100">
        <f t="shared" si="19"/>
        <v>0</v>
      </c>
      <c r="V43" s="100">
        <f t="shared" si="19"/>
        <v>0</v>
      </c>
      <c r="W43" s="100">
        <f t="shared" si="19"/>
        <v>0</v>
      </c>
      <c r="X43" s="100">
        <f t="shared" si="19"/>
        <v>0</v>
      </c>
      <c r="Y43" s="100">
        <f t="shared" si="19"/>
        <v>0</v>
      </c>
      <c r="Z43" s="100">
        <f t="shared" si="19"/>
        <v>0</v>
      </c>
      <c r="AA43" s="100">
        <f t="shared" si="19"/>
        <v>0</v>
      </c>
      <c r="AB43" s="100">
        <f t="shared" si="19"/>
        <v>0</v>
      </c>
      <c r="AC43" s="100">
        <f t="shared" si="19"/>
        <v>0</v>
      </c>
      <c r="AD43" s="100">
        <f t="shared" si="19"/>
        <v>0</v>
      </c>
      <c r="AE43" s="100">
        <f t="shared" si="19"/>
        <v>0</v>
      </c>
      <c r="AF43" s="100">
        <f t="shared" si="19"/>
        <v>0</v>
      </c>
      <c r="AG43" s="100">
        <f t="shared" si="19"/>
        <v>0</v>
      </c>
      <c r="AH43" s="100">
        <f t="shared" si="19"/>
        <v>0</v>
      </c>
      <c r="AI43" s="100">
        <f t="shared" si="19"/>
        <v>0</v>
      </c>
      <c r="AJ43" s="100">
        <f t="shared" si="19"/>
        <v>0</v>
      </c>
      <c r="AK43" s="100">
        <f t="shared" si="19"/>
        <v>0</v>
      </c>
      <c r="AL43" s="100">
        <f t="shared" si="19"/>
        <v>0</v>
      </c>
      <c r="AM43" s="100">
        <f t="shared" si="19"/>
        <v>0</v>
      </c>
      <c r="AN43" s="100">
        <f t="shared" si="19"/>
        <v>0</v>
      </c>
      <c r="AO43" s="100">
        <f t="shared" si="19"/>
        <v>0</v>
      </c>
      <c r="AP43" s="100">
        <f t="shared" si="19"/>
        <v>0</v>
      </c>
      <c r="AQ43" s="100">
        <f t="shared" si="19"/>
        <v>0</v>
      </c>
      <c r="AR43" s="100">
        <f t="shared" si="19"/>
        <v>0</v>
      </c>
      <c r="AS43" s="100">
        <f t="shared" si="19"/>
        <v>0</v>
      </c>
      <c r="AT43" s="100">
        <f t="shared" si="19"/>
        <v>0</v>
      </c>
      <c r="AU43" s="100">
        <f t="shared" si="19"/>
        <v>0</v>
      </c>
      <c r="AV43" s="100">
        <f t="shared" si="19"/>
        <v>0</v>
      </c>
      <c r="AW43" s="100">
        <f t="shared" si="19"/>
        <v>0</v>
      </c>
      <c r="AX43" s="100">
        <f t="shared" si="19"/>
        <v>0</v>
      </c>
      <c r="AY43" s="100">
        <f t="shared" si="19"/>
        <v>0</v>
      </c>
      <c r="AZ43" s="100">
        <f t="shared" si="19"/>
        <v>0</v>
      </c>
      <c r="BA43" s="100">
        <f t="shared" si="19"/>
        <v>0</v>
      </c>
      <c r="BB43" s="100">
        <f t="shared" si="19"/>
        <v>0</v>
      </c>
      <c r="BC43" s="100">
        <f t="shared" si="19"/>
        <v>0</v>
      </c>
      <c r="BD43" s="100">
        <f t="shared" si="19"/>
        <v>0</v>
      </c>
      <c r="BE43" s="100">
        <f t="shared" si="19"/>
        <v>0</v>
      </c>
      <c r="BF43" s="100">
        <f t="shared" si="19"/>
        <v>0</v>
      </c>
      <c r="BG43" s="100">
        <f t="shared" si="19"/>
        <v>0</v>
      </c>
      <c r="BH43" s="100">
        <f t="shared" si="19"/>
        <v>0</v>
      </c>
      <c r="BI43" s="100">
        <f t="shared" si="19"/>
        <v>0</v>
      </c>
      <c r="BJ43" s="100">
        <f t="shared" si="19"/>
        <v>0</v>
      </c>
      <c r="BK43" s="100">
        <f t="shared" si="19"/>
        <v>0</v>
      </c>
      <c r="BL43" s="100">
        <f t="shared" si="19"/>
        <v>0</v>
      </c>
      <c r="BM43" s="100">
        <f t="shared" si="19"/>
        <v>0</v>
      </c>
      <c r="BN43" s="100">
        <f t="shared" si="19"/>
        <v>0</v>
      </c>
      <c r="BO43" s="100">
        <f t="shared" si="19"/>
        <v>0</v>
      </c>
      <c r="BP43" s="100">
        <f t="shared" si="19"/>
        <v>0</v>
      </c>
      <c r="BQ43" s="100">
        <f t="shared" si="19"/>
        <v>0</v>
      </c>
      <c r="BR43" s="100">
        <f t="shared" ref="BR43:BV43" si="20">BR17-BR42</f>
        <v>0</v>
      </c>
      <c r="BS43" s="100">
        <f t="shared" si="20"/>
        <v>0</v>
      </c>
      <c r="BT43" s="100">
        <f t="shared" si="20"/>
        <v>0</v>
      </c>
      <c r="BU43" s="100">
        <f t="shared" si="20"/>
        <v>0</v>
      </c>
      <c r="BV43" s="100">
        <f t="shared" si="20"/>
        <v>0</v>
      </c>
      <c r="BW43" s="100">
        <f t="shared" ref="BW43" si="21">BW17-BW42</f>
        <v>0</v>
      </c>
    </row>
    <row r="44" spans="1:75" s="66" customFormat="1" ht="15" customHeight="1" x14ac:dyDescent="0.35">
      <c r="A44" s="92">
        <v>35</v>
      </c>
      <c r="B44" s="41" t="s">
        <v>30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</row>
    <row r="45" spans="1:75" ht="15" customHeight="1" x14ac:dyDescent="0.35">
      <c r="A45" s="92">
        <v>36</v>
      </c>
      <c r="B45" s="36" t="s">
        <v>16</v>
      </c>
      <c r="C45" s="93">
        <f t="shared" si="0"/>
        <v>7227802</v>
      </c>
      <c r="D45" s="71"/>
      <c r="E45" s="71">
        <v>533587</v>
      </c>
      <c r="F45" s="71">
        <v>1096515</v>
      </c>
      <c r="G45" s="71">
        <v>83497</v>
      </c>
      <c r="H45" s="71">
        <v>2810775</v>
      </c>
      <c r="I45" s="71">
        <v>0</v>
      </c>
      <c r="J45" s="71">
        <v>1700000</v>
      </c>
      <c r="K45" s="71">
        <v>161139</v>
      </c>
      <c r="L45" s="71">
        <v>571150</v>
      </c>
      <c r="M45" s="71">
        <v>134282</v>
      </c>
      <c r="N45" s="71">
        <v>136857</v>
      </c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35">
      <c r="A46" s="92">
        <v>37</v>
      </c>
      <c r="B46" s="36" t="s">
        <v>35</v>
      </c>
      <c r="C46" s="93">
        <f t="shared" si="0"/>
        <v>190220</v>
      </c>
      <c r="D46" s="71"/>
      <c r="E46" s="71">
        <v>62500</v>
      </c>
      <c r="F46" s="71">
        <v>2720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125000</v>
      </c>
      <c r="M46" s="71">
        <v>0</v>
      </c>
      <c r="N46" s="71">
        <v>0</v>
      </c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35">
      <c r="A47" s="92">
        <v>38</v>
      </c>
      <c r="B47" s="36" t="s">
        <v>820</v>
      </c>
      <c r="C47" s="93">
        <f t="shared" si="0"/>
        <v>-134282</v>
      </c>
      <c r="D47" s="71"/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-134282</v>
      </c>
      <c r="N47" s="71">
        <v>0</v>
      </c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35">
      <c r="A48" s="92">
        <v>39</v>
      </c>
      <c r="B48" s="51" t="s">
        <v>826</v>
      </c>
      <c r="C48" s="101">
        <f t="shared" si="0"/>
        <v>7283740</v>
      </c>
      <c r="D48" s="101">
        <f>SUM(D45:D47)</f>
        <v>0</v>
      </c>
      <c r="E48" s="101">
        <f t="shared" ref="E48" si="22">SUM(E45:E47)</f>
        <v>596087</v>
      </c>
      <c r="F48" s="101">
        <f t="shared" ref="F48:BQ48" si="23">SUM(F45:F47)</f>
        <v>1099235</v>
      </c>
      <c r="G48" s="101">
        <f t="shared" si="23"/>
        <v>83497</v>
      </c>
      <c r="H48" s="101">
        <f t="shared" si="23"/>
        <v>2810775</v>
      </c>
      <c r="I48" s="101">
        <f t="shared" si="23"/>
        <v>0</v>
      </c>
      <c r="J48" s="101">
        <f t="shared" si="23"/>
        <v>1700000</v>
      </c>
      <c r="K48" s="101">
        <f t="shared" si="23"/>
        <v>161139</v>
      </c>
      <c r="L48" s="101">
        <f t="shared" si="23"/>
        <v>696150</v>
      </c>
      <c r="M48" s="101">
        <f t="shared" si="23"/>
        <v>0</v>
      </c>
      <c r="N48" s="101">
        <f t="shared" si="23"/>
        <v>136857</v>
      </c>
      <c r="O48" s="101">
        <f t="shared" si="23"/>
        <v>0</v>
      </c>
      <c r="P48" s="101">
        <f t="shared" si="23"/>
        <v>0</v>
      </c>
      <c r="Q48" s="101">
        <f t="shared" si="23"/>
        <v>0</v>
      </c>
      <c r="R48" s="101">
        <f t="shared" si="23"/>
        <v>0</v>
      </c>
      <c r="S48" s="101">
        <f t="shared" si="23"/>
        <v>0</v>
      </c>
      <c r="T48" s="101">
        <f t="shared" si="23"/>
        <v>0</v>
      </c>
      <c r="U48" s="101">
        <f t="shared" si="23"/>
        <v>0</v>
      </c>
      <c r="V48" s="101">
        <f t="shared" si="23"/>
        <v>0</v>
      </c>
      <c r="W48" s="101">
        <f t="shared" si="23"/>
        <v>0</v>
      </c>
      <c r="X48" s="101">
        <f t="shared" si="23"/>
        <v>0</v>
      </c>
      <c r="Y48" s="101">
        <f t="shared" si="23"/>
        <v>0</v>
      </c>
      <c r="Z48" s="101">
        <f t="shared" si="23"/>
        <v>0</v>
      </c>
      <c r="AA48" s="101">
        <f t="shared" si="23"/>
        <v>0</v>
      </c>
      <c r="AB48" s="101">
        <f t="shared" si="23"/>
        <v>0</v>
      </c>
      <c r="AC48" s="101">
        <f t="shared" si="23"/>
        <v>0</v>
      </c>
      <c r="AD48" s="101">
        <f t="shared" si="23"/>
        <v>0</v>
      </c>
      <c r="AE48" s="101">
        <f t="shared" si="23"/>
        <v>0</v>
      </c>
      <c r="AF48" s="101">
        <f t="shared" si="23"/>
        <v>0</v>
      </c>
      <c r="AG48" s="101">
        <f t="shared" si="23"/>
        <v>0</v>
      </c>
      <c r="AH48" s="101">
        <f t="shared" si="23"/>
        <v>0</v>
      </c>
      <c r="AI48" s="101">
        <f t="shared" si="23"/>
        <v>0</v>
      </c>
      <c r="AJ48" s="101">
        <f t="shared" si="23"/>
        <v>0</v>
      </c>
      <c r="AK48" s="101">
        <f t="shared" si="23"/>
        <v>0</v>
      </c>
      <c r="AL48" s="101">
        <f t="shared" si="23"/>
        <v>0</v>
      </c>
      <c r="AM48" s="101">
        <f t="shared" si="23"/>
        <v>0</v>
      </c>
      <c r="AN48" s="101">
        <f t="shared" si="23"/>
        <v>0</v>
      </c>
      <c r="AO48" s="101">
        <f t="shared" si="23"/>
        <v>0</v>
      </c>
      <c r="AP48" s="101">
        <f t="shared" si="23"/>
        <v>0</v>
      </c>
      <c r="AQ48" s="101">
        <f t="shared" si="23"/>
        <v>0</v>
      </c>
      <c r="AR48" s="101">
        <f t="shared" si="23"/>
        <v>0</v>
      </c>
      <c r="AS48" s="101">
        <f t="shared" si="23"/>
        <v>0</v>
      </c>
      <c r="AT48" s="101">
        <f t="shared" si="23"/>
        <v>0</v>
      </c>
      <c r="AU48" s="101">
        <f t="shared" si="23"/>
        <v>0</v>
      </c>
      <c r="AV48" s="101">
        <f t="shared" si="23"/>
        <v>0</v>
      </c>
      <c r="AW48" s="101">
        <f t="shared" si="23"/>
        <v>0</v>
      </c>
      <c r="AX48" s="101">
        <f t="shared" si="23"/>
        <v>0</v>
      </c>
      <c r="AY48" s="101">
        <f t="shared" si="23"/>
        <v>0</v>
      </c>
      <c r="AZ48" s="101">
        <f t="shared" si="23"/>
        <v>0</v>
      </c>
      <c r="BA48" s="101">
        <f t="shared" si="23"/>
        <v>0</v>
      </c>
      <c r="BB48" s="101">
        <f t="shared" si="23"/>
        <v>0</v>
      </c>
      <c r="BC48" s="101">
        <f t="shared" si="23"/>
        <v>0</v>
      </c>
      <c r="BD48" s="101">
        <f t="shared" si="23"/>
        <v>0</v>
      </c>
      <c r="BE48" s="101">
        <f t="shared" si="23"/>
        <v>0</v>
      </c>
      <c r="BF48" s="101">
        <f t="shared" si="23"/>
        <v>0</v>
      </c>
      <c r="BG48" s="101">
        <f t="shared" si="23"/>
        <v>0</v>
      </c>
      <c r="BH48" s="101">
        <f t="shared" si="23"/>
        <v>0</v>
      </c>
      <c r="BI48" s="101">
        <f t="shared" si="23"/>
        <v>0</v>
      </c>
      <c r="BJ48" s="101">
        <f t="shared" si="23"/>
        <v>0</v>
      </c>
      <c r="BK48" s="101">
        <f t="shared" si="23"/>
        <v>0</v>
      </c>
      <c r="BL48" s="101">
        <f t="shared" si="23"/>
        <v>0</v>
      </c>
      <c r="BM48" s="101">
        <f t="shared" si="23"/>
        <v>0</v>
      </c>
      <c r="BN48" s="101">
        <f t="shared" si="23"/>
        <v>0</v>
      </c>
      <c r="BO48" s="101">
        <f t="shared" si="23"/>
        <v>0</v>
      </c>
      <c r="BP48" s="101">
        <f t="shared" si="23"/>
        <v>0</v>
      </c>
      <c r="BQ48" s="101">
        <f t="shared" si="23"/>
        <v>0</v>
      </c>
      <c r="BR48" s="101">
        <f t="shared" ref="BR48:BV48" si="24">SUM(BR45:BR47)</f>
        <v>0</v>
      </c>
      <c r="BS48" s="101">
        <f t="shared" si="24"/>
        <v>0</v>
      </c>
      <c r="BT48" s="101">
        <f t="shared" si="24"/>
        <v>0</v>
      </c>
      <c r="BU48" s="101">
        <f t="shared" si="24"/>
        <v>0</v>
      </c>
      <c r="BV48" s="101">
        <f t="shared" si="24"/>
        <v>0</v>
      </c>
      <c r="BW48" s="101">
        <f t="shared" ref="BW48" si="25">SUM(BW45:BW47)</f>
        <v>0</v>
      </c>
    </row>
    <row r="49" spans="1:75" s="66" customFormat="1" ht="15" customHeight="1" x14ac:dyDescent="0.35">
      <c r="A49" s="92">
        <v>40</v>
      </c>
      <c r="B49" s="41" t="s">
        <v>17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</row>
    <row r="50" spans="1:75" ht="15" customHeight="1" x14ac:dyDescent="0.35">
      <c r="A50" s="92">
        <v>41</v>
      </c>
      <c r="B50" s="36" t="s">
        <v>16</v>
      </c>
      <c r="C50" s="93">
        <f t="shared" si="0"/>
        <v>7090646</v>
      </c>
      <c r="D50" s="71"/>
      <c r="E50" s="71">
        <v>533587</v>
      </c>
      <c r="F50" s="71">
        <v>1096515</v>
      </c>
      <c r="G50" s="71">
        <v>83497</v>
      </c>
      <c r="H50" s="71">
        <v>2810775</v>
      </c>
      <c r="I50" s="71">
        <v>0</v>
      </c>
      <c r="J50" s="71">
        <v>1697126</v>
      </c>
      <c r="K50" s="71">
        <v>161139</v>
      </c>
      <c r="L50" s="71">
        <v>571150</v>
      </c>
      <c r="M50" s="71">
        <v>0</v>
      </c>
      <c r="N50" s="71">
        <v>136857</v>
      </c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35">
      <c r="A51" s="92">
        <v>42</v>
      </c>
      <c r="B51" s="36" t="s">
        <v>35</v>
      </c>
      <c r="C51" s="93">
        <f t="shared" si="0"/>
        <v>190220</v>
      </c>
      <c r="D51" s="71"/>
      <c r="E51" s="71">
        <v>62500</v>
      </c>
      <c r="F51" s="71">
        <v>2720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125000</v>
      </c>
      <c r="M51" s="71">
        <v>0</v>
      </c>
      <c r="N51" s="71">
        <v>0</v>
      </c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35">
      <c r="A52" s="92">
        <v>43</v>
      </c>
      <c r="B52" s="53" t="s">
        <v>834</v>
      </c>
      <c r="C52" s="102">
        <f t="shared" si="0"/>
        <v>45459</v>
      </c>
      <c r="D52" s="128"/>
      <c r="E52" s="128">
        <v>0</v>
      </c>
      <c r="F52" s="128">
        <v>0</v>
      </c>
      <c r="G52" s="128">
        <v>45459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</row>
    <row r="53" spans="1:75" ht="15" customHeight="1" x14ac:dyDescent="0.35">
      <c r="A53" s="92">
        <v>44</v>
      </c>
      <c r="B53" s="56" t="s">
        <v>835</v>
      </c>
      <c r="C53" s="100">
        <f t="shared" si="0"/>
        <v>7326325</v>
      </c>
      <c r="D53" s="100">
        <f>SUM(D50:D52)</f>
        <v>0</v>
      </c>
      <c r="E53" s="100">
        <f t="shared" ref="E53:BP53" si="26">SUM(E50:E52)</f>
        <v>596087</v>
      </c>
      <c r="F53" s="100">
        <f t="shared" si="26"/>
        <v>1099235</v>
      </c>
      <c r="G53" s="100">
        <f t="shared" si="26"/>
        <v>128956</v>
      </c>
      <c r="H53" s="100">
        <f t="shared" si="26"/>
        <v>2810775</v>
      </c>
      <c r="I53" s="100">
        <f t="shared" si="26"/>
        <v>0</v>
      </c>
      <c r="J53" s="100">
        <f t="shared" si="26"/>
        <v>1697126</v>
      </c>
      <c r="K53" s="100">
        <f t="shared" si="26"/>
        <v>161139</v>
      </c>
      <c r="L53" s="100">
        <f t="shared" si="26"/>
        <v>696150</v>
      </c>
      <c r="M53" s="100">
        <f t="shared" si="26"/>
        <v>0</v>
      </c>
      <c r="N53" s="100">
        <f t="shared" si="26"/>
        <v>136857</v>
      </c>
      <c r="O53" s="100">
        <f t="shared" si="26"/>
        <v>0</v>
      </c>
      <c r="P53" s="100">
        <f t="shared" si="26"/>
        <v>0</v>
      </c>
      <c r="Q53" s="100">
        <f t="shared" si="26"/>
        <v>0</v>
      </c>
      <c r="R53" s="100">
        <f t="shared" si="26"/>
        <v>0</v>
      </c>
      <c r="S53" s="100">
        <f t="shared" si="26"/>
        <v>0</v>
      </c>
      <c r="T53" s="100">
        <f t="shared" si="26"/>
        <v>0</v>
      </c>
      <c r="U53" s="100">
        <f t="shared" si="26"/>
        <v>0</v>
      </c>
      <c r="V53" s="100">
        <f t="shared" si="26"/>
        <v>0</v>
      </c>
      <c r="W53" s="100">
        <f t="shared" si="26"/>
        <v>0</v>
      </c>
      <c r="X53" s="100">
        <f t="shared" si="26"/>
        <v>0</v>
      </c>
      <c r="Y53" s="100">
        <f t="shared" si="26"/>
        <v>0</v>
      </c>
      <c r="Z53" s="100">
        <f t="shared" si="26"/>
        <v>0</v>
      </c>
      <c r="AA53" s="100">
        <f t="shared" si="26"/>
        <v>0</v>
      </c>
      <c r="AB53" s="100">
        <f t="shared" si="26"/>
        <v>0</v>
      </c>
      <c r="AC53" s="100">
        <f t="shared" si="26"/>
        <v>0</v>
      </c>
      <c r="AD53" s="100">
        <f t="shared" si="26"/>
        <v>0</v>
      </c>
      <c r="AE53" s="100">
        <f t="shared" si="26"/>
        <v>0</v>
      </c>
      <c r="AF53" s="100">
        <f t="shared" si="26"/>
        <v>0</v>
      </c>
      <c r="AG53" s="100">
        <f t="shared" si="26"/>
        <v>0</v>
      </c>
      <c r="AH53" s="100">
        <f t="shared" si="26"/>
        <v>0</v>
      </c>
      <c r="AI53" s="100">
        <f t="shared" si="26"/>
        <v>0</v>
      </c>
      <c r="AJ53" s="100">
        <f t="shared" si="26"/>
        <v>0</v>
      </c>
      <c r="AK53" s="100">
        <f t="shared" si="26"/>
        <v>0</v>
      </c>
      <c r="AL53" s="100">
        <f t="shared" si="26"/>
        <v>0</v>
      </c>
      <c r="AM53" s="100">
        <f t="shared" si="26"/>
        <v>0</v>
      </c>
      <c r="AN53" s="100">
        <f t="shared" si="26"/>
        <v>0</v>
      </c>
      <c r="AO53" s="100">
        <f t="shared" si="26"/>
        <v>0</v>
      </c>
      <c r="AP53" s="100">
        <f t="shared" si="26"/>
        <v>0</v>
      </c>
      <c r="AQ53" s="100">
        <f t="shared" si="26"/>
        <v>0</v>
      </c>
      <c r="AR53" s="100">
        <f t="shared" si="26"/>
        <v>0</v>
      </c>
      <c r="AS53" s="100">
        <f t="shared" si="26"/>
        <v>0</v>
      </c>
      <c r="AT53" s="100">
        <f t="shared" si="26"/>
        <v>0</v>
      </c>
      <c r="AU53" s="100">
        <f t="shared" si="26"/>
        <v>0</v>
      </c>
      <c r="AV53" s="100">
        <f t="shared" si="26"/>
        <v>0</v>
      </c>
      <c r="AW53" s="100">
        <f t="shared" si="26"/>
        <v>0</v>
      </c>
      <c r="AX53" s="100">
        <f t="shared" si="26"/>
        <v>0</v>
      </c>
      <c r="AY53" s="100">
        <f t="shared" si="26"/>
        <v>0</v>
      </c>
      <c r="AZ53" s="100">
        <f t="shared" si="26"/>
        <v>0</v>
      </c>
      <c r="BA53" s="100">
        <f t="shared" si="26"/>
        <v>0</v>
      </c>
      <c r="BB53" s="100">
        <f t="shared" si="26"/>
        <v>0</v>
      </c>
      <c r="BC53" s="100">
        <f t="shared" si="26"/>
        <v>0</v>
      </c>
      <c r="BD53" s="100">
        <f t="shared" si="26"/>
        <v>0</v>
      </c>
      <c r="BE53" s="100">
        <f t="shared" si="26"/>
        <v>0</v>
      </c>
      <c r="BF53" s="100">
        <f t="shared" si="26"/>
        <v>0</v>
      </c>
      <c r="BG53" s="100">
        <f t="shared" si="26"/>
        <v>0</v>
      </c>
      <c r="BH53" s="100">
        <f t="shared" si="26"/>
        <v>0</v>
      </c>
      <c r="BI53" s="100">
        <f t="shared" si="26"/>
        <v>0</v>
      </c>
      <c r="BJ53" s="100">
        <f t="shared" si="26"/>
        <v>0</v>
      </c>
      <c r="BK53" s="100">
        <f t="shared" si="26"/>
        <v>0</v>
      </c>
      <c r="BL53" s="100">
        <f t="shared" si="26"/>
        <v>0</v>
      </c>
      <c r="BM53" s="100">
        <f t="shared" si="26"/>
        <v>0</v>
      </c>
      <c r="BN53" s="100">
        <f t="shared" si="26"/>
        <v>0</v>
      </c>
      <c r="BO53" s="100">
        <f t="shared" si="26"/>
        <v>0</v>
      </c>
      <c r="BP53" s="100">
        <f t="shared" si="26"/>
        <v>0</v>
      </c>
      <c r="BQ53" s="100">
        <f t="shared" ref="BQ53:BW53" si="27">SUM(BQ50:BQ52)</f>
        <v>0</v>
      </c>
      <c r="BR53" s="100">
        <f t="shared" si="27"/>
        <v>0</v>
      </c>
      <c r="BS53" s="100">
        <f t="shared" si="27"/>
        <v>0</v>
      </c>
      <c r="BT53" s="100">
        <f t="shared" si="27"/>
        <v>0</v>
      </c>
      <c r="BU53" s="100">
        <f t="shared" si="27"/>
        <v>0</v>
      </c>
      <c r="BV53" s="100">
        <f t="shared" si="27"/>
        <v>0</v>
      </c>
      <c r="BW53" s="100">
        <f t="shared" si="27"/>
        <v>0</v>
      </c>
    </row>
    <row r="54" spans="1:75" ht="25" x14ac:dyDescent="0.35">
      <c r="A54" s="92">
        <v>45</v>
      </c>
      <c r="B54" s="36" t="s">
        <v>831</v>
      </c>
      <c r="C54" s="97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35">
      <c r="A55" s="92">
        <v>46</v>
      </c>
      <c r="B55" s="14" t="s">
        <v>29</v>
      </c>
      <c r="C55" s="97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35">
      <c r="A56" s="92">
        <v>47</v>
      </c>
      <c r="B56" s="14" t="s">
        <v>29</v>
      </c>
      <c r="C56" s="97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37.5" x14ac:dyDescent="0.35">
      <c r="A57" s="92">
        <v>48</v>
      </c>
      <c r="B57" s="57" t="s">
        <v>837</v>
      </c>
      <c r="C57" s="103">
        <f t="shared" si="0"/>
        <v>21845576</v>
      </c>
      <c r="D57" s="103">
        <f>D43-D53-D54-D55-D56</f>
        <v>0</v>
      </c>
      <c r="E57" s="103">
        <f t="shared" ref="E57:BP57" si="28">E43-E53-E54-E55-E56</f>
        <v>1629059</v>
      </c>
      <c r="F57" s="103">
        <f t="shared" si="28"/>
        <v>1415184</v>
      </c>
      <c r="G57" s="103">
        <f t="shared" si="28"/>
        <v>1273168</v>
      </c>
      <c r="H57" s="103">
        <f t="shared" si="28"/>
        <v>2359319</v>
      </c>
      <c r="I57" s="103">
        <f t="shared" si="28"/>
        <v>258</v>
      </c>
      <c r="J57" s="103">
        <f t="shared" si="28"/>
        <v>-1</v>
      </c>
      <c r="K57" s="103">
        <f t="shared" si="28"/>
        <v>4032063</v>
      </c>
      <c r="L57" s="103">
        <f t="shared" si="28"/>
        <v>1063965</v>
      </c>
      <c r="M57" s="103">
        <f t="shared" si="28"/>
        <v>7827078</v>
      </c>
      <c r="N57" s="103">
        <f t="shared" si="28"/>
        <v>2245483</v>
      </c>
      <c r="O57" s="103">
        <f t="shared" si="28"/>
        <v>0</v>
      </c>
      <c r="P57" s="103">
        <f t="shared" si="28"/>
        <v>0</v>
      </c>
      <c r="Q57" s="103">
        <f t="shared" si="28"/>
        <v>0</v>
      </c>
      <c r="R57" s="103">
        <f t="shared" si="28"/>
        <v>0</v>
      </c>
      <c r="S57" s="103">
        <f t="shared" si="28"/>
        <v>0</v>
      </c>
      <c r="T57" s="103">
        <f t="shared" si="28"/>
        <v>0</v>
      </c>
      <c r="U57" s="103">
        <f t="shared" si="28"/>
        <v>0</v>
      </c>
      <c r="V57" s="103">
        <f t="shared" si="28"/>
        <v>0</v>
      </c>
      <c r="W57" s="103">
        <f t="shared" si="28"/>
        <v>0</v>
      </c>
      <c r="X57" s="103">
        <f t="shared" si="28"/>
        <v>0</v>
      </c>
      <c r="Y57" s="103">
        <f t="shared" si="28"/>
        <v>0</v>
      </c>
      <c r="Z57" s="103">
        <f t="shared" si="28"/>
        <v>0</v>
      </c>
      <c r="AA57" s="103">
        <f t="shared" si="28"/>
        <v>0</v>
      </c>
      <c r="AB57" s="103">
        <f t="shared" si="28"/>
        <v>0</v>
      </c>
      <c r="AC57" s="103">
        <f t="shared" si="28"/>
        <v>0</v>
      </c>
      <c r="AD57" s="103">
        <f t="shared" si="28"/>
        <v>0</v>
      </c>
      <c r="AE57" s="103">
        <f t="shared" si="28"/>
        <v>0</v>
      </c>
      <c r="AF57" s="103">
        <f t="shared" si="28"/>
        <v>0</v>
      </c>
      <c r="AG57" s="103">
        <f t="shared" si="28"/>
        <v>0</v>
      </c>
      <c r="AH57" s="103">
        <f t="shared" si="28"/>
        <v>0</v>
      </c>
      <c r="AI57" s="103">
        <f t="shared" si="28"/>
        <v>0</v>
      </c>
      <c r="AJ57" s="103">
        <f t="shared" si="28"/>
        <v>0</v>
      </c>
      <c r="AK57" s="103">
        <f t="shared" si="28"/>
        <v>0</v>
      </c>
      <c r="AL57" s="103">
        <f t="shared" si="28"/>
        <v>0</v>
      </c>
      <c r="AM57" s="103">
        <f t="shared" si="28"/>
        <v>0</v>
      </c>
      <c r="AN57" s="103">
        <f t="shared" si="28"/>
        <v>0</v>
      </c>
      <c r="AO57" s="103">
        <f t="shared" si="28"/>
        <v>0</v>
      </c>
      <c r="AP57" s="103">
        <f t="shared" si="28"/>
        <v>0</v>
      </c>
      <c r="AQ57" s="103">
        <f t="shared" si="28"/>
        <v>0</v>
      </c>
      <c r="AR57" s="103">
        <f t="shared" si="28"/>
        <v>0</v>
      </c>
      <c r="AS57" s="103">
        <f t="shared" si="28"/>
        <v>0</v>
      </c>
      <c r="AT57" s="103">
        <f t="shared" si="28"/>
        <v>0</v>
      </c>
      <c r="AU57" s="103">
        <f t="shared" si="28"/>
        <v>0</v>
      </c>
      <c r="AV57" s="103">
        <f t="shared" si="28"/>
        <v>0</v>
      </c>
      <c r="AW57" s="103">
        <f t="shared" si="28"/>
        <v>0</v>
      </c>
      <c r="AX57" s="103">
        <f t="shared" si="28"/>
        <v>0</v>
      </c>
      <c r="AY57" s="103">
        <f t="shared" si="28"/>
        <v>0</v>
      </c>
      <c r="AZ57" s="103">
        <f t="shared" si="28"/>
        <v>0</v>
      </c>
      <c r="BA57" s="103">
        <f t="shared" si="28"/>
        <v>0</v>
      </c>
      <c r="BB57" s="103">
        <f t="shared" si="28"/>
        <v>0</v>
      </c>
      <c r="BC57" s="103">
        <f t="shared" si="28"/>
        <v>0</v>
      </c>
      <c r="BD57" s="103">
        <f t="shared" si="28"/>
        <v>0</v>
      </c>
      <c r="BE57" s="103">
        <f t="shared" si="28"/>
        <v>0</v>
      </c>
      <c r="BF57" s="103">
        <f t="shared" si="28"/>
        <v>0</v>
      </c>
      <c r="BG57" s="103">
        <f t="shared" si="28"/>
        <v>0</v>
      </c>
      <c r="BH57" s="103">
        <f t="shared" si="28"/>
        <v>0</v>
      </c>
      <c r="BI57" s="103">
        <f t="shared" si="28"/>
        <v>0</v>
      </c>
      <c r="BJ57" s="103">
        <f t="shared" si="28"/>
        <v>0</v>
      </c>
      <c r="BK57" s="103">
        <f t="shared" si="28"/>
        <v>0</v>
      </c>
      <c r="BL57" s="103">
        <f t="shared" si="28"/>
        <v>0</v>
      </c>
      <c r="BM57" s="103">
        <f t="shared" si="28"/>
        <v>0</v>
      </c>
      <c r="BN57" s="103">
        <f t="shared" si="28"/>
        <v>0</v>
      </c>
      <c r="BO57" s="103">
        <f t="shared" si="28"/>
        <v>0</v>
      </c>
      <c r="BP57" s="103">
        <f t="shared" si="28"/>
        <v>0</v>
      </c>
      <c r="BQ57" s="103">
        <f t="shared" ref="BQ57:BW57" si="29">BQ43-BQ53-BQ54-BQ55-BQ56</f>
        <v>0</v>
      </c>
      <c r="BR57" s="103">
        <f t="shared" si="29"/>
        <v>0</v>
      </c>
      <c r="BS57" s="103">
        <f t="shared" si="29"/>
        <v>0</v>
      </c>
      <c r="BT57" s="103">
        <f t="shared" si="29"/>
        <v>0</v>
      </c>
      <c r="BU57" s="103">
        <f t="shared" si="29"/>
        <v>0</v>
      </c>
      <c r="BV57" s="103">
        <f t="shared" si="29"/>
        <v>0</v>
      </c>
      <c r="BW57" s="103">
        <f t="shared" si="29"/>
        <v>0</v>
      </c>
    </row>
    <row r="58" spans="1:75" ht="15" customHeight="1" x14ac:dyDescent="0.35">
      <c r="A58" s="92">
        <v>49</v>
      </c>
      <c r="B58" s="41" t="s">
        <v>19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</row>
    <row r="59" spans="1:75" ht="15" customHeight="1" x14ac:dyDescent="0.35">
      <c r="A59" s="92">
        <v>50</v>
      </c>
      <c r="B59" s="36" t="s">
        <v>6</v>
      </c>
      <c r="C59" s="97">
        <f t="shared" si="0"/>
        <v>3708888</v>
      </c>
      <c r="D59" s="73"/>
      <c r="E59" s="73">
        <v>178277</v>
      </c>
      <c r="F59" s="73">
        <v>152370</v>
      </c>
      <c r="G59" s="73">
        <v>230739</v>
      </c>
      <c r="H59" s="73">
        <v>400950</v>
      </c>
      <c r="I59" s="73">
        <v>41</v>
      </c>
      <c r="J59" s="73">
        <v>0</v>
      </c>
      <c r="K59" s="73">
        <v>599366</v>
      </c>
      <c r="L59" s="73">
        <v>196273</v>
      </c>
      <c r="M59" s="73">
        <v>1648219</v>
      </c>
      <c r="N59" s="73">
        <v>302653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35">
      <c r="A60" s="92">
        <v>51</v>
      </c>
      <c r="B60" s="36" t="s">
        <v>3</v>
      </c>
      <c r="C60" s="97">
        <f t="shared" si="0"/>
        <v>2810261</v>
      </c>
      <c r="D60" s="73"/>
      <c r="E60" s="73">
        <v>136509</v>
      </c>
      <c r="F60" s="73">
        <v>139267</v>
      </c>
      <c r="G60" s="73">
        <v>162907</v>
      </c>
      <c r="H60" s="73">
        <v>344314</v>
      </c>
      <c r="I60" s="73">
        <v>39</v>
      </c>
      <c r="J60" s="73">
        <v>0</v>
      </c>
      <c r="K60" s="73">
        <v>563590</v>
      </c>
      <c r="L60" s="73">
        <v>153042</v>
      </c>
      <c r="M60" s="73">
        <v>1059528</v>
      </c>
      <c r="N60" s="73">
        <v>251065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35">
      <c r="A61" s="92">
        <v>52</v>
      </c>
      <c r="B61" s="36" t="s">
        <v>12</v>
      </c>
      <c r="C61" s="97">
        <f t="shared" si="0"/>
        <v>1155042</v>
      </c>
      <c r="D61" s="73"/>
      <c r="E61" s="73">
        <v>186888</v>
      </c>
      <c r="F61" s="73">
        <v>136339</v>
      </c>
      <c r="G61" s="73">
        <v>52699</v>
      </c>
      <c r="H61" s="73">
        <v>85632</v>
      </c>
      <c r="I61" s="73">
        <v>4</v>
      </c>
      <c r="J61" s="73">
        <v>0</v>
      </c>
      <c r="K61" s="73">
        <v>146271</v>
      </c>
      <c r="L61" s="73">
        <v>54630</v>
      </c>
      <c r="M61" s="73">
        <v>352602</v>
      </c>
      <c r="N61" s="73">
        <v>139977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35">
      <c r="A62" s="92">
        <v>53</v>
      </c>
      <c r="B62" s="36" t="s">
        <v>7</v>
      </c>
      <c r="C62" s="97">
        <f t="shared" si="0"/>
        <v>9368728</v>
      </c>
      <c r="D62" s="73"/>
      <c r="E62" s="73">
        <v>774958</v>
      </c>
      <c r="F62" s="73">
        <v>690932</v>
      </c>
      <c r="G62" s="73">
        <v>517112</v>
      </c>
      <c r="H62" s="73">
        <v>1030567</v>
      </c>
      <c r="I62" s="73">
        <v>115</v>
      </c>
      <c r="J62" s="73">
        <v>0</v>
      </c>
      <c r="K62" s="73">
        <v>1759738</v>
      </c>
      <c r="L62" s="73">
        <v>458060</v>
      </c>
      <c r="M62" s="73">
        <v>3171180</v>
      </c>
      <c r="N62" s="73">
        <v>966066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35">
      <c r="A63" s="92">
        <v>54</v>
      </c>
      <c r="B63" s="36" t="s">
        <v>8</v>
      </c>
      <c r="C63" s="97">
        <f t="shared" si="0"/>
        <v>1354185</v>
      </c>
      <c r="D63" s="73"/>
      <c r="E63" s="73">
        <v>133027</v>
      </c>
      <c r="F63" s="73">
        <v>114822</v>
      </c>
      <c r="G63" s="73">
        <v>120356</v>
      </c>
      <c r="H63" s="73">
        <v>111296</v>
      </c>
      <c r="I63" s="73">
        <v>12</v>
      </c>
      <c r="J63" s="73">
        <v>0</v>
      </c>
      <c r="K63" s="73">
        <v>307183</v>
      </c>
      <c r="L63" s="73">
        <v>49467</v>
      </c>
      <c r="M63" s="73">
        <v>342466</v>
      </c>
      <c r="N63" s="73">
        <v>175556</v>
      </c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35">
      <c r="A64" s="92">
        <v>55</v>
      </c>
      <c r="B64" s="36" t="s">
        <v>2</v>
      </c>
      <c r="C64" s="97">
        <f t="shared" si="0"/>
        <v>568170</v>
      </c>
      <c r="D64" s="73"/>
      <c r="E64" s="73">
        <v>44472</v>
      </c>
      <c r="F64" s="73">
        <v>38385</v>
      </c>
      <c r="G64" s="73">
        <v>40236</v>
      </c>
      <c r="H64" s="73">
        <v>62739</v>
      </c>
      <c r="I64" s="73">
        <v>7</v>
      </c>
      <c r="J64" s="73">
        <v>0</v>
      </c>
      <c r="K64" s="73">
        <v>102693</v>
      </c>
      <c r="L64" s="73">
        <v>27887</v>
      </c>
      <c r="M64" s="73">
        <v>193063</v>
      </c>
      <c r="N64" s="73">
        <v>58688</v>
      </c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37.5" x14ac:dyDescent="0.35">
      <c r="A65" s="92">
        <v>56</v>
      </c>
      <c r="B65" s="59" t="s">
        <v>41</v>
      </c>
      <c r="C65" s="104">
        <f t="shared" si="0"/>
        <v>2880303</v>
      </c>
      <c r="D65" s="129">
        <f>SUM(D66:D68)</f>
        <v>0</v>
      </c>
      <c r="E65" s="129">
        <v>174928</v>
      </c>
      <c r="F65" s="129">
        <v>143068</v>
      </c>
      <c r="G65" s="129">
        <v>149119</v>
      </c>
      <c r="H65" s="129">
        <v>323821</v>
      </c>
      <c r="I65" s="129">
        <v>39</v>
      </c>
      <c r="J65" s="129">
        <v>0</v>
      </c>
      <c r="K65" s="129">
        <v>553224</v>
      </c>
      <c r="L65" s="129">
        <v>124607</v>
      </c>
      <c r="M65" s="129">
        <v>1060021</v>
      </c>
      <c r="N65" s="129">
        <v>351476</v>
      </c>
      <c r="O65" s="129">
        <f t="shared" ref="O65:BQ65" si="30">SUM(O66:O68)</f>
        <v>0</v>
      </c>
      <c r="P65" s="129">
        <f t="shared" si="30"/>
        <v>0</v>
      </c>
      <c r="Q65" s="129">
        <f t="shared" si="30"/>
        <v>0</v>
      </c>
      <c r="R65" s="129">
        <f t="shared" si="30"/>
        <v>0</v>
      </c>
      <c r="S65" s="129">
        <f t="shared" si="30"/>
        <v>0</v>
      </c>
      <c r="T65" s="129">
        <f t="shared" si="30"/>
        <v>0</v>
      </c>
      <c r="U65" s="129">
        <f t="shared" si="30"/>
        <v>0</v>
      </c>
      <c r="V65" s="129">
        <f t="shared" si="30"/>
        <v>0</v>
      </c>
      <c r="W65" s="129">
        <f t="shared" si="30"/>
        <v>0</v>
      </c>
      <c r="X65" s="129">
        <f t="shared" si="30"/>
        <v>0</v>
      </c>
      <c r="Y65" s="129">
        <f t="shared" si="30"/>
        <v>0</v>
      </c>
      <c r="Z65" s="129">
        <f t="shared" si="30"/>
        <v>0</v>
      </c>
      <c r="AA65" s="129">
        <f t="shared" si="30"/>
        <v>0</v>
      </c>
      <c r="AB65" s="129">
        <f t="shared" si="30"/>
        <v>0</v>
      </c>
      <c r="AC65" s="129">
        <f t="shared" si="30"/>
        <v>0</v>
      </c>
      <c r="AD65" s="129">
        <f t="shared" si="30"/>
        <v>0</v>
      </c>
      <c r="AE65" s="129">
        <f t="shared" si="30"/>
        <v>0</v>
      </c>
      <c r="AF65" s="129">
        <f t="shared" si="30"/>
        <v>0</v>
      </c>
      <c r="AG65" s="129">
        <f t="shared" si="30"/>
        <v>0</v>
      </c>
      <c r="AH65" s="129">
        <f t="shared" si="30"/>
        <v>0</v>
      </c>
      <c r="AI65" s="129">
        <f t="shared" si="30"/>
        <v>0</v>
      </c>
      <c r="AJ65" s="129">
        <f t="shared" si="30"/>
        <v>0</v>
      </c>
      <c r="AK65" s="129">
        <f t="shared" si="30"/>
        <v>0</v>
      </c>
      <c r="AL65" s="129">
        <f t="shared" si="30"/>
        <v>0</v>
      </c>
      <c r="AM65" s="129">
        <f t="shared" si="30"/>
        <v>0</v>
      </c>
      <c r="AN65" s="129">
        <f t="shared" si="30"/>
        <v>0</v>
      </c>
      <c r="AO65" s="129">
        <f t="shared" si="30"/>
        <v>0</v>
      </c>
      <c r="AP65" s="129">
        <f t="shared" si="30"/>
        <v>0</v>
      </c>
      <c r="AQ65" s="129">
        <f t="shared" si="30"/>
        <v>0</v>
      </c>
      <c r="AR65" s="129">
        <f t="shared" si="30"/>
        <v>0</v>
      </c>
      <c r="AS65" s="129">
        <f t="shared" si="30"/>
        <v>0</v>
      </c>
      <c r="AT65" s="129">
        <f t="shared" si="30"/>
        <v>0</v>
      </c>
      <c r="AU65" s="129">
        <f t="shared" si="30"/>
        <v>0</v>
      </c>
      <c r="AV65" s="129">
        <f t="shared" si="30"/>
        <v>0</v>
      </c>
      <c r="AW65" s="129">
        <f t="shared" si="30"/>
        <v>0</v>
      </c>
      <c r="AX65" s="129">
        <f t="shared" si="30"/>
        <v>0</v>
      </c>
      <c r="AY65" s="129">
        <f t="shared" si="30"/>
        <v>0</v>
      </c>
      <c r="AZ65" s="129">
        <f t="shared" si="30"/>
        <v>0</v>
      </c>
      <c r="BA65" s="129">
        <f t="shared" si="30"/>
        <v>0</v>
      </c>
      <c r="BB65" s="129">
        <f t="shared" si="30"/>
        <v>0</v>
      </c>
      <c r="BC65" s="129">
        <f t="shared" si="30"/>
        <v>0</v>
      </c>
      <c r="BD65" s="129">
        <f t="shared" si="30"/>
        <v>0</v>
      </c>
      <c r="BE65" s="129">
        <f t="shared" si="30"/>
        <v>0</v>
      </c>
      <c r="BF65" s="129">
        <f t="shared" si="30"/>
        <v>0</v>
      </c>
      <c r="BG65" s="129">
        <f t="shared" si="30"/>
        <v>0</v>
      </c>
      <c r="BH65" s="129">
        <f t="shared" si="30"/>
        <v>0</v>
      </c>
      <c r="BI65" s="129">
        <f t="shared" si="30"/>
        <v>0</v>
      </c>
      <c r="BJ65" s="129">
        <f t="shared" si="30"/>
        <v>0</v>
      </c>
      <c r="BK65" s="129">
        <f t="shared" si="30"/>
        <v>0</v>
      </c>
      <c r="BL65" s="129">
        <f t="shared" si="30"/>
        <v>0</v>
      </c>
      <c r="BM65" s="129">
        <f t="shared" si="30"/>
        <v>0</v>
      </c>
      <c r="BN65" s="129">
        <f t="shared" si="30"/>
        <v>0</v>
      </c>
      <c r="BO65" s="129">
        <f t="shared" si="30"/>
        <v>0</v>
      </c>
      <c r="BP65" s="129">
        <f t="shared" si="30"/>
        <v>0</v>
      </c>
      <c r="BQ65" s="129">
        <f t="shared" si="30"/>
        <v>0</v>
      </c>
      <c r="BR65" s="129">
        <f t="shared" ref="BR65:BV65" si="31">SUM(BR66:BR68)</f>
        <v>0</v>
      </c>
      <c r="BS65" s="129">
        <f t="shared" si="31"/>
        <v>0</v>
      </c>
      <c r="BT65" s="129">
        <f t="shared" si="31"/>
        <v>0</v>
      </c>
      <c r="BU65" s="129">
        <f t="shared" si="31"/>
        <v>0</v>
      </c>
      <c r="BV65" s="129">
        <f t="shared" si="31"/>
        <v>0</v>
      </c>
      <c r="BW65" s="129">
        <f t="shared" ref="BW65" si="32">SUM(BW66:BW68)</f>
        <v>0</v>
      </c>
    </row>
    <row r="66" spans="1:75" ht="15" customHeight="1" x14ac:dyDescent="0.35">
      <c r="A66" s="92">
        <v>57</v>
      </c>
      <c r="B66" s="36" t="s">
        <v>9</v>
      </c>
      <c r="C66" s="97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35">
      <c r="A67" s="92">
        <v>58</v>
      </c>
      <c r="B67" s="36" t="s">
        <v>10</v>
      </c>
      <c r="C67" s="97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35">
      <c r="A68" s="92">
        <v>59</v>
      </c>
      <c r="B68" s="36" t="s">
        <v>11</v>
      </c>
      <c r="C68" s="97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37.5" x14ac:dyDescent="0.35">
      <c r="A69" s="92">
        <v>60</v>
      </c>
      <c r="B69" s="61" t="s">
        <v>44</v>
      </c>
      <c r="C69" s="103">
        <f t="shared" si="0"/>
        <v>21845577</v>
      </c>
      <c r="D69" s="103">
        <f>SUM(D59:D65)</f>
        <v>0</v>
      </c>
      <c r="E69" s="103">
        <f t="shared" ref="E69" si="33">SUM(E59:E65)</f>
        <v>1629059</v>
      </c>
      <c r="F69" s="103">
        <f t="shared" ref="F69:BQ69" si="34">SUM(F59:F65)</f>
        <v>1415183</v>
      </c>
      <c r="G69" s="103">
        <f t="shared" si="34"/>
        <v>1273168</v>
      </c>
      <c r="H69" s="103">
        <f t="shared" si="34"/>
        <v>2359319</v>
      </c>
      <c r="I69" s="103">
        <f t="shared" si="34"/>
        <v>257</v>
      </c>
      <c r="J69" s="103">
        <f t="shared" si="34"/>
        <v>0</v>
      </c>
      <c r="K69" s="103">
        <f t="shared" si="34"/>
        <v>4032065</v>
      </c>
      <c r="L69" s="103">
        <f t="shared" si="34"/>
        <v>1063966</v>
      </c>
      <c r="M69" s="103">
        <f t="shared" si="34"/>
        <v>7827079</v>
      </c>
      <c r="N69" s="103">
        <f t="shared" si="34"/>
        <v>2245481</v>
      </c>
      <c r="O69" s="103">
        <f t="shared" si="34"/>
        <v>0</v>
      </c>
      <c r="P69" s="103">
        <f t="shared" si="34"/>
        <v>0</v>
      </c>
      <c r="Q69" s="103">
        <f t="shared" si="34"/>
        <v>0</v>
      </c>
      <c r="R69" s="103">
        <f t="shared" si="34"/>
        <v>0</v>
      </c>
      <c r="S69" s="103">
        <f t="shared" si="34"/>
        <v>0</v>
      </c>
      <c r="T69" s="103">
        <f t="shared" si="34"/>
        <v>0</v>
      </c>
      <c r="U69" s="103">
        <f t="shared" si="34"/>
        <v>0</v>
      </c>
      <c r="V69" s="103">
        <f t="shared" si="34"/>
        <v>0</v>
      </c>
      <c r="W69" s="103">
        <f t="shared" si="34"/>
        <v>0</v>
      </c>
      <c r="X69" s="103">
        <f t="shared" si="34"/>
        <v>0</v>
      </c>
      <c r="Y69" s="103">
        <f t="shared" si="34"/>
        <v>0</v>
      </c>
      <c r="Z69" s="103">
        <f t="shared" si="34"/>
        <v>0</v>
      </c>
      <c r="AA69" s="103">
        <f t="shared" si="34"/>
        <v>0</v>
      </c>
      <c r="AB69" s="103">
        <f t="shared" si="34"/>
        <v>0</v>
      </c>
      <c r="AC69" s="103">
        <f t="shared" si="34"/>
        <v>0</v>
      </c>
      <c r="AD69" s="103">
        <f t="shared" si="34"/>
        <v>0</v>
      </c>
      <c r="AE69" s="103">
        <f t="shared" si="34"/>
        <v>0</v>
      </c>
      <c r="AF69" s="103">
        <f t="shared" si="34"/>
        <v>0</v>
      </c>
      <c r="AG69" s="103">
        <f t="shared" si="34"/>
        <v>0</v>
      </c>
      <c r="AH69" s="103">
        <f t="shared" si="34"/>
        <v>0</v>
      </c>
      <c r="AI69" s="103">
        <f t="shared" si="34"/>
        <v>0</v>
      </c>
      <c r="AJ69" s="103">
        <f t="shared" si="34"/>
        <v>0</v>
      </c>
      <c r="AK69" s="103">
        <f t="shared" si="34"/>
        <v>0</v>
      </c>
      <c r="AL69" s="103">
        <f t="shared" si="34"/>
        <v>0</v>
      </c>
      <c r="AM69" s="103">
        <f t="shared" si="34"/>
        <v>0</v>
      </c>
      <c r="AN69" s="103">
        <f t="shared" si="34"/>
        <v>0</v>
      </c>
      <c r="AO69" s="103">
        <f t="shared" si="34"/>
        <v>0</v>
      </c>
      <c r="AP69" s="103">
        <f t="shared" si="34"/>
        <v>0</v>
      </c>
      <c r="AQ69" s="103">
        <f t="shared" si="34"/>
        <v>0</v>
      </c>
      <c r="AR69" s="103">
        <f t="shared" si="34"/>
        <v>0</v>
      </c>
      <c r="AS69" s="103">
        <f t="shared" si="34"/>
        <v>0</v>
      </c>
      <c r="AT69" s="103">
        <f t="shared" si="34"/>
        <v>0</v>
      </c>
      <c r="AU69" s="103">
        <f t="shared" si="34"/>
        <v>0</v>
      </c>
      <c r="AV69" s="103">
        <f t="shared" si="34"/>
        <v>0</v>
      </c>
      <c r="AW69" s="103">
        <f t="shared" si="34"/>
        <v>0</v>
      </c>
      <c r="AX69" s="103">
        <f t="shared" si="34"/>
        <v>0</v>
      </c>
      <c r="AY69" s="103">
        <f t="shared" si="34"/>
        <v>0</v>
      </c>
      <c r="AZ69" s="103">
        <f t="shared" si="34"/>
        <v>0</v>
      </c>
      <c r="BA69" s="103">
        <f t="shared" si="34"/>
        <v>0</v>
      </c>
      <c r="BB69" s="103">
        <f t="shared" si="34"/>
        <v>0</v>
      </c>
      <c r="BC69" s="103">
        <f t="shared" si="34"/>
        <v>0</v>
      </c>
      <c r="BD69" s="103">
        <f t="shared" si="34"/>
        <v>0</v>
      </c>
      <c r="BE69" s="103">
        <f t="shared" si="34"/>
        <v>0</v>
      </c>
      <c r="BF69" s="103">
        <f t="shared" si="34"/>
        <v>0</v>
      </c>
      <c r="BG69" s="103">
        <f t="shared" si="34"/>
        <v>0</v>
      </c>
      <c r="BH69" s="103">
        <f t="shared" si="34"/>
        <v>0</v>
      </c>
      <c r="BI69" s="103">
        <f t="shared" si="34"/>
        <v>0</v>
      </c>
      <c r="BJ69" s="103">
        <f t="shared" si="34"/>
        <v>0</v>
      </c>
      <c r="BK69" s="103">
        <f t="shared" si="34"/>
        <v>0</v>
      </c>
      <c r="BL69" s="103">
        <f t="shared" si="34"/>
        <v>0</v>
      </c>
      <c r="BM69" s="103">
        <f t="shared" si="34"/>
        <v>0</v>
      </c>
      <c r="BN69" s="103">
        <f t="shared" si="34"/>
        <v>0</v>
      </c>
      <c r="BO69" s="103">
        <f t="shared" si="34"/>
        <v>0</v>
      </c>
      <c r="BP69" s="103">
        <f t="shared" si="34"/>
        <v>0</v>
      </c>
      <c r="BQ69" s="103">
        <f t="shared" si="34"/>
        <v>0</v>
      </c>
      <c r="BR69" s="103">
        <f t="shared" ref="BR69:BV69" si="35">SUM(BR59:BR65)</f>
        <v>0</v>
      </c>
      <c r="BS69" s="103">
        <f t="shared" si="35"/>
        <v>0</v>
      </c>
      <c r="BT69" s="103">
        <f t="shared" si="35"/>
        <v>0</v>
      </c>
      <c r="BU69" s="103">
        <f t="shared" si="35"/>
        <v>0</v>
      </c>
      <c r="BV69" s="103">
        <f t="shared" si="35"/>
        <v>0</v>
      </c>
      <c r="BW69" s="103">
        <f t="shared" ref="BW69" si="36">SUM(BW59:BW65)</f>
        <v>0</v>
      </c>
    </row>
    <row r="70" spans="1:75" ht="15" customHeight="1" x14ac:dyDescent="0.35">
      <c r="A70" s="92">
        <v>61</v>
      </c>
      <c r="B70" s="105" t="s">
        <v>833</v>
      </c>
      <c r="C70" s="106">
        <f t="shared" si="0"/>
        <v>14171386</v>
      </c>
      <c r="D70" s="106">
        <f>SUM(D62:D65)</f>
        <v>0</v>
      </c>
      <c r="E70" s="106">
        <f>SUM(E62:E65)</f>
        <v>1127385</v>
      </c>
      <c r="F70" s="106">
        <f t="shared" ref="F70:BQ70" si="37">SUM(F62:F65)</f>
        <v>987207</v>
      </c>
      <c r="G70" s="106">
        <f t="shared" si="37"/>
        <v>826823</v>
      </c>
      <c r="H70" s="106">
        <f t="shared" si="37"/>
        <v>1528423</v>
      </c>
      <c r="I70" s="106">
        <f t="shared" si="37"/>
        <v>173</v>
      </c>
      <c r="J70" s="106">
        <f t="shared" si="37"/>
        <v>0</v>
      </c>
      <c r="K70" s="106">
        <f t="shared" si="37"/>
        <v>2722838</v>
      </c>
      <c r="L70" s="106">
        <f t="shared" si="37"/>
        <v>660021</v>
      </c>
      <c r="M70" s="106">
        <f t="shared" si="37"/>
        <v>4766730</v>
      </c>
      <c r="N70" s="106">
        <f t="shared" si="37"/>
        <v>1551786</v>
      </c>
      <c r="O70" s="106">
        <f t="shared" si="37"/>
        <v>0</v>
      </c>
      <c r="P70" s="106">
        <f t="shared" si="37"/>
        <v>0</v>
      </c>
      <c r="Q70" s="106">
        <f t="shared" si="37"/>
        <v>0</v>
      </c>
      <c r="R70" s="106">
        <f t="shared" si="37"/>
        <v>0</v>
      </c>
      <c r="S70" s="106">
        <f t="shared" si="37"/>
        <v>0</v>
      </c>
      <c r="T70" s="106">
        <f t="shared" si="37"/>
        <v>0</v>
      </c>
      <c r="U70" s="106">
        <f t="shared" si="37"/>
        <v>0</v>
      </c>
      <c r="V70" s="106">
        <f t="shared" si="37"/>
        <v>0</v>
      </c>
      <c r="W70" s="106">
        <f t="shared" si="37"/>
        <v>0</v>
      </c>
      <c r="X70" s="106">
        <f t="shared" si="37"/>
        <v>0</v>
      </c>
      <c r="Y70" s="106">
        <f t="shared" si="37"/>
        <v>0</v>
      </c>
      <c r="Z70" s="106">
        <f t="shared" si="37"/>
        <v>0</v>
      </c>
      <c r="AA70" s="106">
        <f t="shared" si="37"/>
        <v>0</v>
      </c>
      <c r="AB70" s="106">
        <f t="shared" si="37"/>
        <v>0</v>
      </c>
      <c r="AC70" s="106">
        <f t="shared" si="37"/>
        <v>0</v>
      </c>
      <c r="AD70" s="106">
        <f t="shared" si="37"/>
        <v>0</v>
      </c>
      <c r="AE70" s="106">
        <f t="shared" si="37"/>
        <v>0</v>
      </c>
      <c r="AF70" s="106">
        <f t="shared" si="37"/>
        <v>0</v>
      </c>
      <c r="AG70" s="106">
        <f t="shared" si="37"/>
        <v>0</v>
      </c>
      <c r="AH70" s="106">
        <f t="shared" si="37"/>
        <v>0</v>
      </c>
      <c r="AI70" s="106">
        <f t="shared" si="37"/>
        <v>0</v>
      </c>
      <c r="AJ70" s="106">
        <f t="shared" si="37"/>
        <v>0</v>
      </c>
      <c r="AK70" s="106">
        <f t="shared" si="37"/>
        <v>0</v>
      </c>
      <c r="AL70" s="106">
        <f t="shared" si="37"/>
        <v>0</v>
      </c>
      <c r="AM70" s="106">
        <f t="shared" si="37"/>
        <v>0</v>
      </c>
      <c r="AN70" s="106">
        <f t="shared" si="37"/>
        <v>0</v>
      </c>
      <c r="AO70" s="106">
        <f t="shared" si="37"/>
        <v>0</v>
      </c>
      <c r="AP70" s="106">
        <f t="shared" si="37"/>
        <v>0</v>
      </c>
      <c r="AQ70" s="106">
        <f t="shared" si="37"/>
        <v>0</v>
      </c>
      <c r="AR70" s="106">
        <f t="shared" si="37"/>
        <v>0</v>
      </c>
      <c r="AS70" s="106">
        <f t="shared" si="37"/>
        <v>0</v>
      </c>
      <c r="AT70" s="106">
        <f t="shared" si="37"/>
        <v>0</v>
      </c>
      <c r="AU70" s="106">
        <f t="shared" si="37"/>
        <v>0</v>
      </c>
      <c r="AV70" s="106">
        <f t="shared" si="37"/>
        <v>0</v>
      </c>
      <c r="AW70" s="106">
        <f t="shared" si="37"/>
        <v>0</v>
      </c>
      <c r="AX70" s="106">
        <f t="shared" si="37"/>
        <v>0</v>
      </c>
      <c r="AY70" s="106">
        <f t="shared" si="37"/>
        <v>0</v>
      </c>
      <c r="AZ70" s="106">
        <f t="shared" si="37"/>
        <v>0</v>
      </c>
      <c r="BA70" s="106">
        <f t="shared" si="37"/>
        <v>0</v>
      </c>
      <c r="BB70" s="106">
        <f t="shared" si="37"/>
        <v>0</v>
      </c>
      <c r="BC70" s="106">
        <f t="shared" si="37"/>
        <v>0</v>
      </c>
      <c r="BD70" s="106">
        <f t="shared" si="37"/>
        <v>0</v>
      </c>
      <c r="BE70" s="106">
        <f t="shared" si="37"/>
        <v>0</v>
      </c>
      <c r="BF70" s="106">
        <f t="shared" si="37"/>
        <v>0</v>
      </c>
      <c r="BG70" s="106">
        <f t="shared" si="37"/>
        <v>0</v>
      </c>
      <c r="BH70" s="106">
        <f t="shared" si="37"/>
        <v>0</v>
      </c>
      <c r="BI70" s="106">
        <f t="shared" si="37"/>
        <v>0</v>
      </c>
      <c r="BJ70" s="106">
        <f t="shared" si="37"/>
        <v>0</v>
      </c>
      <c r="BK70" s="106">
        <f t="shared" si="37"/>
        <v>0</v>
      </c>
      <c r="BL70" s="106">
        <f t="shared" si="37"/>
        <v>0</v>
      </c>
      <c r="BM70" s="106">
        <f t="shared" si="37"/>
        <v>0</v>
      </c>
      <c r="BN70" s="106">
        <f t="shared" si="37"/>
        <v>0</v>
      </c>
      <c r="BO70" s="106">
        <f t="shared" si="37"/>
        <v>0</v>
      </c>
      <c r="BP70" s="106">
        <f t="shared" si="37"/>
        <v>0</v>
      </c>
      <c r="BQ70" s="106">
        <f t="shared" si="37"/>
        <v>0</v>
      </c>
      <c r="BR70" s="106">
        <f t="shared" ref="BR70:BV70" si="38">SUM(BR62:BR65)</f>
        <v>0</v>
      </c>
      <c r="BS70" s="106">
        <f t="shared" si="38"/>
        <v>0</v>
      </c>
      <c r="BT70" s="106">
        <f t="shared" si="38"/>
        <v>0</v>
      </c>
      <c r="BU70" s="106">
        <f t="shared" si="38"/>
        <v>0</v>
      </c>
      <c r="BV70" s="106">
        <f t="shared" si="38"/>
        <v>0</v>
      </c>
      <c r="BW70" s="106">
        <f t="shared" ref="BW70" si="39">SUM(BW62:BW65)</f>
        <v>0</v>
      </c>
    </row>
    <row r="71" spans="1:75" ht="15" customHeight="1" x14ac:dyDescent="0.35">
      <c r="A71" s="107">
        <v>62</v>
      </c>
      <c r="B71" s="108" t="s">
        <v>43</v>
      </c>
      <c r="C71" s="109">
        <f t="shared" ref="C71:E71" si="40">C70/C69</f>
        <v>0.64870733329680419</v>
      </c>
      <c r="D71" s="109" t="e">
        <f t="shared" si="40"/>
        <v>#DIV/0!</v>
      </c>
      <c r="E71" s="109">
        <f t="shared" si="40"/>
        <v>0.69204675828192841</v>
      </c>
      <c r="F71" s="109">
        <f t="shared" ref="F71:BQ71" si="41">F70/F69</f>
        <v>0.69758257412645575</v>
      </c>
      <c r="G71" s="109">
        <f t="shared" si="41"/>
        <v>0.64942175738001584</v>
      </c>
      <c r="H71" s="109">
        <f t="shared" si="41"/>
        <v>0.64782380000330608</v>
      </c>
      <c r="I71" s="109">
        <f t="shared" si="41"/>
        <v>0.6731517509727627</v>
      </c>
      <c r="J71" s="109" t="e">
        <f t="shared" si="41"/>
        <v>#DIV/0!</v>
      </c>
      <c r="K71" s="109">
        <f t="shared" si="41"/>
        <v>0.6752961571800058</v>
      </c>
      <c r="L71" s="109">
        <f t="shared" si="41"/>
        <v>0.62034031162649939</v>
      </c>
      <c r="M71" s="109">
        <f t="shared" si="41"/>
        <v>0.60900496852018482</v>
      </c>
      <c r="N71" s="109">
        <f t="shared" si="41"/>
        <v>0.6910706436616475</v>
      </c>
      <c r="O71" s="109" t="e">
        <f t="shared" si="41"/>
        <v>#DIV/0!</v>
      </c>
      <c r="P71" s="109" t="e">
        <f t="shared" si="41"/>
        <v>#DIV/0!</v>
      </c>
      <c r="Q71" s="109" t="e">
        <f t="shared" si="41"/>
        <v>#DIV/0!</v>
      </c>
      <c r="R71" s="109" t="e">
        <f t="shared" si="41"/>
        <v>#DIV/0!</v>
      </c>
      <c r="S71" s="109" t="e">
        <f t="shared" si="41"/>
        <v>#DIV/0!</v>
      </c>
      <c r="T71" s="109" t="e">
        <f t="shared" si="41"/>
        <v>#DIV/0!</v>
      </c>
      <c r="U71" s="109" t="e">
        <f t="shared" si="41"/>
        <v>#DIV/0!</v>
      </c>
      <c r="V71" s="109" t="e">
        <f t="shared" si="41"/>
        <v>#DIV/0!</v>
      </c>
      <c r="W71" s="109" t="e">
        <f t="shared" si="41"/>
        <v>#DIV/0!</v>
      </c>
      <c r="X71" s="109" t="e">
        <f t="shared" si="41"/>
        <v>#DIV/0!</v>
      </c>
      <c r="Y71" s="109" t="e">
        <f t="shared" si="41"/>
        <v>#DIV/0!</v>
      </c>
      <c r="Z71" s="109" t="e">
        <f t="shared" si="41"/>
        <v>#DIV/0!</v>
      </c>
      <c r="AA71" s="109" t="e">
        <f t="shared" si="41"/>
        <v>#DIV/0!</v>
      </c>
      <c r="AB71" s="109" t="e">
        <f t="shared" si="41"/>
        <v>#DIV/0!</v>
      </c>
      <c r="AC71" s="109" t="e">
        <f t="shared" si="41"/>
        <v>#DIV/0!</v>
      </c>
      <c r="AD71" s="109" t="e">
        <f t="shared" si="41"/>
        <v>#DIV/0!</v>
      </c>
      <c r="AE71" s="109" t="e">
        <f t="shared" si="41"/>
        <v>#DIV/0!</v>
      </c>
      <c r="AF71" s="109" t="e">
        <f t="shared" si="41"/>
        <v>#DIV/0!</v>
      </c>
      <c r="AG71" s="109" t="e">
        <f t="shared" si="41"/>
        <v>#DIV/0!</v>
      </c>
      <c r="AH71" s="109" t="e">
        <f t="shared" si="41"/>
        <v>#DIV/0!</v>
      </c>
      <c r="AI71" s="109" t="e">
        <f t="shared" si="41"/>
        <v>#DIV/0!</v>
      </c>
      <c r="AJ71" s="109" t="e">
        <f t="shared" si="41"/>
        <v>#DIV/0!</v>
      </c>
      <c r="AK71" s="109" t="e">
        <f t="shared" si="41"/>
        <v>#DIV/0!</v>
      </c>
      <c r="AL71" s="109" t="e">
        <f t="shared" si="41"/>
        <v>#DIV/0!</v>
      </c>
      <c r="AM71" s="109" t="e">
        <f t="shared" si="41"/>
        <v>#DIV/0!</v>
      </c>
      <c r="AN71" s="109" t="e">
        <f t="shared" si="41"/>
        <v>#DIV/0!</v>
      </c>
      <c r="AO71" s="109" t="e">
        <f t="shared" si="41"/>
        <v>#DIV/0!</v>
      </c>
      <c r="AP71" s="109" t="e">
        <f t="shared" si="41"/>
        <v>#DIV/0!</v>
      </c>
      <c r="AQ71" s="109" t="e">
        <f t="shared" si="41"/>
        <v>#DIV/0!</v>
      </c>
      <c r="AR71" s="109" t="e">
        <f t="shared" si="41"/>
        <v>#DIV/0!</v>
      </c>
      <c r="AS71" s="109" t="e">
        <f t="shared" si="41"/>
        <v>#DIV/0!</v>
      </c>
      <c r="AT71" s="109" t="e">
        <f t="shared" si="41"/>
        <v>#DIV/0!</v>
      </c>
      <c r="AU71" s="109" t="e">
        <f t="shared" si="41"/>
        <v>#DIV/0!</v>
      </c>
      <c r="AV71" s="109" t="e">
        <f t="shared" si="41"/>
        <v>#DIV/0!</v>
      </c>
      <c r="AW71" s="109" t="e">
        <f t="shared" si="41"/>
        <v>#DIV/0!</v>
      </c>
      <c r="AX71" s="109" t="e">
        <f t="shared" si="41"/>
        <v>#DIV/0!</v>
      </c>
      <c r="AY71" s="109" t="e">
        <f t="shared" si="41"/>
        <v>#DIV/0!</v>
      </c>
      <c r="AZ71" s="109" t="e">
        <f t="shared" si="41"/>
        <v>#DIV/0!</v>
      </c>
      <c r="BA71" s="109" t="e">
        <f t="shared" si="41"/>
        <v>#DIV/0!</v>
      </c>
      <c r="BB71" s="109" t="e">
        <f t="shared" si="41"/>
        <v>#DIV/0!</v>
      </c>
      <c r="BC71" s="109" t="e">
        <f t="shared" si="41"/>
        <v>#DIV/0!</v>
      </c>
      <c r="BD71" s="109" t="e">
        <f t="shared" si="41"/>
        <v>#DIV/0!</v>
      </c>
      <c r="BE71" s="109" t="e">
        <f t="shared" si="41"/>
        <v>#DIV/0!</v>
      </c>
      <c r="BF71" s="109" t="e">
        <f t="shared" si="41"/>
        <v>#DIV/0!</v>
      </c>
      <c r="BG71" s="109" t="e">
        <f t="shared" si="41"/>
        <v>#DIV/0!</v>
      </c>
      <c r="BH71" s="109" t="e">
        <f t="shared" si="41"/>
        <v>#DIV/0!</v>
      </c>
      <c r="BI71" s="109" t="e">
        <f t="shared" si="41"/>
        <v>#DIV/0!</v>
      </c>
      <c r="BJ71" s="109" t="e">
        <f t="shared" si="41"/>
        <v>#DIV/0!</v>
      </c>
      <c r="BK71" s="109" t="e">
        <f t="shared" si="41"/>
        <v>#DIV/0!</v>
      </c>
      <c r="BL71" s="109" t="e">
        <f t="shared" si="41"/>
        <v>#DIV/0!</v>
      </c>
      <c r="BM71" s="109" t="e">
        <f t="shared" si="41"/>
        <v>#DIV/0!</v>
      </c>
      <c r="BN71" s="109" t="e">
        <f t="shared" si="41"/>
        <v>#DIV/0!</v>
      </c>
      <c r="BO71" s="109" t="e">
        <f t="shared" si="41"/>
        <v>#DIV/0!</v>
      </c>
      <c r="BP71" s="109" t="e">
        <f t="shared" si="41"/>
        <v>#DIV/0!</v>
      </c>
      <c r="BQ71" s="109" t="e">
        <f t="shared" si="41"/>
        <v>#DIV/0!</v>
      </c>
      <c r="BR71" s="109" t="e">
        <f t="shared" ref="BR71:BV71" si="42">BR70/BR69</f>
        <v>#DIV/0!</v>
      </c>
      <c r="BS71" s="109" t="e">
        <f t="shared" si="42"/>
        <v>#DIV/0!</v>
      </c>
      <c r="BT71" s="109" t="e">
        <f t="shared" si="42"/>
        <v>#DIV/0!</v>
      </c>
      <c r="BU71" s="109" t="e">
        <f t="shared" si="42"/>
        <v>#DIV/0!</v>
      </c>
      <c r="BV71" s="109" t="e">
        <f t="shared" si="42"/>
        <v>#DIV/0!</v>
      </c>
      <c r="BW71" s="109" t="e">
        <f t="shared" ref="BW71" si="43">BW70/BW69</f>
        <v>#DIV/0!</v>
      </c>
    </row>
    <row r="72" spans="1:75" ht="150" customHeight="1" x14ac:dyDescent="0.35">
      <c r="A72" s="77">
        <v>63</v>
      </c>
      <c r="B72" s="121" t="s">
        <v>836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35">
      <c r="B73" s="6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</row>
    <row r="74" spans="1:75" s="112" customFormat="1" x14ac:dyDescent="0.35">
      <c r="A74" s="18"/>
      <c r="B74" s="18"/>
      <c r="C74" s="110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35">
      <c r="A75" s="18"/>
    </row>
    <row r="76" spans="1:75" x14ac:dyDescent="0.35">
      <c r="A76" s="18"/>
      <c r="BW76" s="112"/>
    </row>
    <row r="77" spans="1:75" x14ac:dyDescent="0.35">
      <c r="A77" s="18"/>
      <c r="BV77" s="112"/>
    </row>
    <row r="78" spans="1:75" x14ac:dyDescent="0.35">
      <c r="A78" s="112"/>
      <c r="B78" s="112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</row>
    <row r="79" spans="1:75" x14ac:dyDescent="0.35">
      <c r="A79" s="18"/>
    </row>
    <row r="80" spans="1:75" x14ac:dyDescent="0.35">
      <c r="A80" s="18"/>
    </row>
    <row r="81" spans="1:1" x14ac:dyDescent="0.35">
      <c r="A81" s="18"/>
    </row>
    <row r="82" spans="1:1" x14ac:dyDescent="0.35">
      <c r="A82" s="18"/>
    </row>
    <row r="83" spans="1:1" x14ac:dyDescent="0.35">
      <c r="A83" s="18"/>
    </row>
    <row r="84" spans="1:1" x14ac:dyDescent="0.35">
      <c r="A84" s="18"/>
    </row>
    <row r="85" spans="1:1" x14ac:dyDescent="0.35">
      <c r="A85" s="18"/>
    </row>
    <row r="86" spans="1:1" x14ac:dyDescent="0.35">
      <c r="A86" s="18"/>
    </row>
    <row r="87" spans="1:1" x14ac:dyDescent="0.35">
      <c r="A87" s="18"/>
    </row>
    <row r="88" spans="1:1" x14ac:dyDescent="0.35">
      <c r="A88" s="18"/>
    </row>
    <row r="89" spans="1:1" x14ac:dyDescent="0.35">
      <c r="A89" s="18"/>
    </row>
    <row r="90" spans="1:1" x14ac:dyDescent="0.35">
      <c r="A90" s="18"/>
    </row>
    <row r="91" spans="1:1" x14ac:dyDescent="0.35">
      <c r="A91" s="18"/>
    </row>
    <row r="92" spans="1:1" x14ac:dyDescent="0.35">
      <c r="A92" s="18"/>
    </row>
    <row r="93" spans="1:1" x14ac:dyDescent="0.35">
      <c r="A93" s="18"/>
    </row>
    <row r="94" spans="1:1" x14ac:dyDescent="0.3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5" x14ac:dyDescent="0.35"/>
  <cols>
    <col min="1" max="1" width="13.7265625" bestFit="1" customWidth="1"/>
    <col min="3" max="3" width="13.54296875" bestFit="1" customWidth="1"/>
    <col min="6" max="6" width="15.81640625" bestFit="1" customWidth="1"/>
    <col min="7" max="7" width="23.1796875" bestFit="1" customWidth="1"/>
    <col min="9" max="9" width="19.453125" bestFit="1" customWidth="1"/>
    <col min="10" max="10" width="14.1796875" bestFit="1" customWidth="1"/>
    <col min="11" max="11" width="18" bestFit="1" customWidth="1"/>
    <col min="12" max="12" width="15" bestFit="1" customWidth="1"/>
    <col min="13" max="13" width="22.81640625" bestFit="1" customWidth="1"/>
    <col min="14" max="14" width="18.26953125" bestFit="1" customWidth="1"/>
    <col min="15" max="15" width="21.453125" bestFit="1" customWidth="1"/>
    <col min="16" max="16" width="18.54296875" bestFit="1" customWidth="1"/>
    <col min="17" max="17" width="14.453125" bestFit="1" customWidth="1"/>
    <col min="18" max="18" width="18.7265625" bestFit="1" customWidth="1"/>
    <col min="19" max="19" width="17.81640625" bestFit="1" customWidth="1"/>
    <col min="20" max="20" width="13.453125" bestFit="1" customWidth="1"/>
    <col min="21" max="22" width="17.26953125" bestFit="1" customWidth="1"/>
    <col min="23" max="23" width="16.453125" bestFit="1" customWidth="1"/>
    <col min="24" max="24" width="18.453125" bestFit="1" customWidth="1"/>
    <col min="25" max="25" width="24.26953125" bestFit="1" customWidth="1"/>
    <col min="26" max="26" width="19.26953125" bestFit="1" customWidth="1"/>
    <col min="27" max="27" width="17.7265625" bestFit="1" customWidth="1"/>
    <col min="28" max="28" width="22.7265625" bestFit="1" customWidth="1"/>
    <col min="29" max="29" width="19.26953125" bestFit="1" customWidth="1"/>
    <col min="30" max="30" width="21.453125" bestFit="1" customWidth="1"/>
    <col min="31" max="31" width="13.81640625" bestFit="1" customWidth="1"/>
    <col min="32" max="32" width="16.453125" bestFit="1" customWidth="1"/>
    <col min="33" max="33" width="23.453125" bestFit="1" customWidth="1"/>
    <col min="34" max="34" width="18" bestFit="1" customWidth="1"/>
    <col min="35" max="36" width="23.1796875" bestFit="1" customWidth="1"/>
    <col min="37" max="37" width="19.453125" bestFit="1" customWidth="1"/>
    <col min="38" max="38" width="26.26953125" bestFit="1" customWidth="1"/>
    <col min="39" max="39" width="21.453125" bestFit="1" customWidth="1"/>
    <col min="40" max="40" width="32.26953125" bestFit="1" customWidth="1"/>
    <col min="41" max="41" width="20.54296875" bestFit="1" customWidth="1"/>
    <col min="42" max="42" width="24.26953125" bestFit="1" customWidth="1"/>
    <col min="43" max="43" width="23.26953125" bestFit="1" customWidth="1"/>
    <col min="44" max="44" width="24.7265625" bestFit="1" customWidth="1"/>
    <col min="45" max="45" width="19.81640625" bestFit="1" customWidth="1"/>
    <col min="46" max="46" width="21.81640625" bestFit="1" customWidth="1"/>
    <col min="47" max="47" width="18.26953125" bestFit="1" customWidth="1"/>
    <col min="48" max="48" width="15.453125" bestFit="1" customWidth="1"/>
    <col min="49" max="49" width="19.7265625" bestFit="1" customWidth="1"/>
    <col min="50" max="50" width="21.54296875" bestFit="1" customWidth="1"/>
    <col min="51" max="51" width="14.81640625" bestFit="1" customWidth="1"/>
    <col min="52" max="52" width="18.1796875" bestFit="1" customWidth="1"/>
    <col min="53" max="53" width="18.7265625" bestFit="1" customWidth="1"/>
    <col min="54" max="54" width="22" bestFit="1" customWidth="1"/>
    <col min="55" max="55" width="21.453125" bestFit="1" customWidth="1"/>
    <col min="56" max="56" width="16.7265625" bestFit="1" customWidth="1"/>
    <col min="76" max="76" width="13.54296875" bestFit="1" customWidth="1"/>
  </cols>
  <sheetData>
    <row r="1" spans="1:56" s="1" customFormat="1" ht="15.5" x14ac:dyDescent="0.35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5" x14ac:dyDescent="0.35">
      <c r="A2" t="s">
        <v>733</v>
      </c>
      <c r="B2" s="1"/>
      <c r="C2" t="s">
        <v>733</v>
      </c>
      <c r="E2" s="2" t="s">
        <v>102</v>
      </c>
      <c r="F2" s="2" t="s">
        <v>103</v>
      </c>
      <c r="G2" s="2" t="s">
        <v>104</v>
      </c>
    </row>
    <row r="3" spans="1:56" x14ac:dyDescent="0.35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35">
      <c r="A4" t="s">
        <v>105</v>
      </c>
      <c r="C4" t="s">
        <v>106</v>
      </c>
      <c r="E4" s="6">
        <v>1</v>
      </c>
      <c r="F4" s="6" t="s">
        <v>158</v>
      </c>
      <c r="G4" s="6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35">
      <c r="A5" t="s">
        <v>156</v>
      </c>
      <c r="C5" t="s">
        <v>157</v>
      </c>
      <c r="E5" s="6">
        <v>2</v>
      </c>
      <c r="F5" s="6" t="s">
        <v>201</v>
      </c>
      <c r="G5" s="6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35">
      <c r="A6" t="s">
        <v>199</v>
      </c>
      <c r="C6" t="s">
        <v>200</v>
      </c>
      <c r="E6" s="6">
        <v>3</v>
      </c>
      <c r="F6" s="6" t="s">
        <v>239</v>
      </c>
      <c r="G6" s="6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35">
      <c r="A7" t="s">
        <v>237</v>
      </c>
      <c r="C7" t="s">
        <v>238</v>
      </c>
      <c r="E7" s="6">
        <v>4</v>
      </c>
      <c r="F7" s="6" t="s">
        <v>274</v>
      </c>
      <c r="G7" s="6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35">
      <c r="A8" t="s">
        <v>272</v>
      </c>
      <c r="C8" t="s">
        <v>273</v>
      </c>
      <c r="E8" s="6">
        <v>5</v>
      </c>
      <c r="F8" s="6" t="s">
        <v>302</v>
      </c>
      <c r="G8" s="6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35">
      <c r="A9" t="s">
        <v>300</v>
      </c>
      <c r="C9" t="s">
        <v>301</v>
      </c>
      <c r="E9" s="6">
        <v>6</v>
      </c>
      <c r="F9" s="6" t="s">
        <v>326</v>
      </c>
      <c r="G9" s="6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35">
      <c r="A10" t="s">
        <v>324</v>
      </c>
      <c r="C10" t="s">
        <v>325</v>
      </c>
      <c r="E10" s="6">
        <v>7</v>
      </c>
      <c r="F10" s="6" t="s">
        <v>349</v>
      </c>
      <c r="G10" s="6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35">
      <c r="A11" t="s">
        <v>347</v>
      </c>
      <c r="C11" t="s">
        <v>348</v>
      </c>
      <c r="E11" s="6">
        <v>8</v>
      </c>
      <c r="F11" s="6" t="s">
        <v>368</v>
      </c>
      <c r="G11" s="6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35">
      <c r="A12" t="s">
        <v>366</v>
      </c>
      <c r="C12" t="s">
        <v>367</v>
      </c>
      <c r="E12" s="6">
        <v>9</v>
      </c>
      <c r="F12" s="6" t="s">
        <v>387</v>
      </c>
      <c r="G12" s="6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35">
      <c r="A13" t="s">
        <v>385</v>
      </c>
      <c r="C13" t="s">
        <v>386</v>
      </c>
      <c r="E13" s="6">
        <v>10</v>
      </c>
      <c r="F13" s="6" t="s">
        <v>405</v>
      </c>
      <c r="G13" s="6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35">
      <c r="A14" t="s">
        <v>403</v>
      </c>
      <c r="C14" t="s">
        <v>404</v>
      </c>
      <c r="E14" s="6">
        <v>11</v>
      </c>
      <c r="F14" s="6" t="s">
        <v>420</v>
      </c>
      <c r="G14" s="6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35">
      <c r="A15" t="s">
        <v>418</v>
      </c>
      <c r="C15" t="s">
        <v>419</v>
      </c>
      <c r="E15" s="6">
        <v>12</v>
      </c>
      <c r="F15" s="6" t="s">
        <v>432</v>
      </c>
      <c r="G15" s="6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35">
      <c r="A16" t="s">
        <v>430</v>
      </c>
      <c r="C16" t="s">
        <v>431</v>
      </c>
      <c r="E16" s="6">
        <v>13</v>
      </c>
      <c r="F16" s="6" t="s">
        <v>443</v>
      </c>
      <c r="G16" s="6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35">
      <c r="A17" t="s">
        <v>441</v>
      </c>
      <c r="C17" t="s">
        <v>442</v>
      </c>
      <c r="E17" s="6">
        <v>14</v>
      </c>
      <c r="F17" s="6" t="s">
        <v>453</v>
      </c>
      <c r="G17" s="6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35">
      <c r="A18" t="s">
        <v>451</v>
      </c>
      <c r="C18" t="s">
        <v>452</v>
      </c>
      <c r="E18" s="6">
        <v>15</v>
      </c>
      <c r="F18" s="6" t="s">
        <v>463</v>
      </c>
      <c r="G18" s="6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35">
      <c r="A19" t="s">
        <v>461</v>
      </c>
      <c r="C19" t="s">
        <v>462</v>
      </c>
      <c r="E19" s="6">
        <v>16</v>
      </c>
      <c r="F19" s="6" t="s">
        <v>473</v>
      </c>
      <c r="G19" s="6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35">
      <c r="A20" t="s">
        <v>471</v>
      </c>
      <c r="C20" t="s">
        <v>472</v>
      </c>
      <c r="E20" s="6">
        <v>17</v>
      </c>
      <c r="F20" s="6" t="s">
        <v>482</v>
      </c>
      <c r="G20" s="6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35">
      <c r="A21" t="s">
        <v>480</v>
      </c>
      <c r="C21" t="s">
        <v>481</v>
      </c>
      <c r="E21" s="6">
        <v>18</v>
      </c>
      <c r="F21" s="6" t="s">
        <v>489</v>
      </c>
      <c r="G21" s="6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35">
      <c r="A22" t="s">
        <v>487</v>
      </c>
      <c r="C22" t="s">
        <v>488</v>
      </c>
      <c r="E22" s="6">
        <v>19</v>
      </c>
      <c r="F22" s="6" t="s">
        <v>496</v>
      </c>
      <c r="G22" s="6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35">
      <c r="A23" t="s">
        <v>494</v>
      </c>
      <c r="C23" t="s">
        <v>495</v>
      </c>
      <c r="E23" s="6">
        <v>20</v>
      </c>
      <c r="F23" s="6" t="s">
        <v>503</v>
      </c>
      <c r="G23" s="6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35">
      <c r="A24" t="s">
        <v>501</v>
      </c>
      <c r="C24" t="s">
        <v>502</v>
      </c>
      <c r="E24" s="6">
        <v>21</v>
      </c>
      <c r="F24" s="6" t="s">
        <v>510</v>
      </c>
      <c r="G24" s="6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35">
      <c r="A25" t="s">
        <v>508</v>
      </c>
      <c r="C25" t="s">
        <v>509</v>
      </c>
      <c r="E25" s="6">
        <v>22</v>
      </c>
      <c r="F25" s="6" t="s">
        <v>517</v>
      </c>
      <c r="G25" s="6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35">
      <c r="A26" t="s">
        <v>515</v>
      </c>
      <c r="C26" t="s">
        <v>516</v>
      </c>
      <c r="E26" s="6">
        <v>23</v>
      </c>
      <c r="F26" s="6" t="s">
        <v>525</v>
      </c>
      <c r="G26" s="6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35">
      <c r="A27" t="s">
        <v>523</v>
      </c>
      <c r="C27" t="s">
        <v>524</v>
      </c>
      <c r="E27" s="6">
        <v>24</v>
      </c>
      <c r="F27" s="6" t="s">
        <v>532</v>
      </c>
      <c r="G27" s="6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35">
      <c r="A28" t="s">
        <v>530</v>
      </c>
      <c r="C28" t="s">
        <v>531</v>
      </c>
      <c r="E28" s="6">
        <v>25</v>
      </c>
      <c r="F28" s="6" t="s">
        <v>539</v>
      </c>
      <c r="G28" s="6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35">
      <c r="A29" t="s">
        <v>537</v>
      </c>
      <c r="C29" t="s">
        <v>538</v>
      </c>
      <c r="E29" s="6">
        <v>26</v>
      </c>
      <c r="F29" s="6" t="s">
        <v>545</v>
      </c>
      <c r="G29" s="6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35">
      <c r="A30" t="s">
        <v>543</v>
      </c>
      <c r="C30" t="s">
        <v>544</v>
      </c>
      <c r="E30" s="6">
        <v>27</v>
      </c>
      <c r="F30" s="6" t="s">
        <v>550</v>
      </c>
      <c r="G30" s="6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35">
      <c r="A31" t="s">
        <v>548</v>
      </c>
      <c r="C31" t="s">
        <v>549</v>
      </c>
      <c r="E31" s="6">
        <v>28</v>
      </c>
      <c r="F31" s="6" t="s">
        <v>554</v>
      </c>
      <c r="G31" s="6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35">
      <c r="A32" t="s">
        <v>552</v>
      </c>
      <c r="C32" t="s">
        <v>553</v>
      </c>
      <c r="E32" s="6">
        <v>29</v>
      </c>
      <c r="F32" s="6" t="s">
        <v>558</v>
      </c>
      <c r="G32" s="6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35">
      <c r="A33" t="s">
        <v>556</v>
      </c>
      <c r="C33" t="s">
        <v>557</v>
      </c>
      <c r="E33" s="6">
        <v>30</v>
      </c>
      <c r="F33" s="6" t="s">
        <v>562</v>
      </c>
      <c r="G33" s="6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35">
      <c r="A34" t="s">
        <v>560</v>
      </c>
      <c r="C34" t="s">
        <v>561</v>
      </c>
      <c r="E34" s="6">
        <v>31</v>
      </c>
      <c r="F34" s="6" t="s">
        <v>566</v>
      </c>
      <c r="G34" s="6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35">
      <c r="A35" t="s">
        <v>564</v>
      </c>
      <c r="C35" t="s">
        <v>565</v>
      </c>
      <c r="E35" s="6">
        <v>32</v>
      </c>
      <c r="F35" s="6" t="s">
        <v>570</v>
      </c>
      <c r="G35" s="6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35">
      <c r="A36" t="s">
        <v>568</v>
      </c>
      <c r="C36" t="s">
        <v>569</v>
      </c>
      <c r="E36" s="6">
        <v>33</v>
      </c>
      <c r="F36" s="6" t="s">
        <v>575</v>
      </c>
      <c r="G36" s="6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35">
      <c r="A37" t="s">
        <v>573</v>
      </c>
      <c r="C37" t="s">
        <v>574</v>
      </c>
      <c r="E37" s="6">
        <v>34</v>
      </c>
      <c r="F37" s="6" t="s">
        <v>579</v>
      </c>
      <c r="G37" s="6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35">
      <c r="A38" t="s">
        <v>577</v>
      </c>
      <c r="C38" t="s">
        <v>578</v>
      </c>
      <c r="E38" s="6">
        <v>35</v>
      </c>
      <c r="F38" s="6" t="s">
        <v>583</v>
      </c>
      <c r="G38" s="6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35">
      <c r="A39" t="s">
        <v>581</v>
      </c>
      <c r="C39" t="s">
        <v>582</v>
      </c>
      <c r="E39" s="6">
        <v>36</v>
      </c>
      <c r="F39" s="6" t="s">
        <v>587</v>
      </c>
      <c r="G39" s="6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35">
      <c r="A40" t="s">
        <v>585</v>
      </c>
      <c r="C40" t="s">
        <v>586</v>
      </c>
      <c r="E40" s="6">
        <v>37</v>
      </c>
      <c r="F40" s="6" t="s">
        <v>591</v>
      </c>
      <c r="G40" s="6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35">
      <c r="A41" t="s">
        <v>589</v>
      </c>
      <c r="C41" t="s">
        <v>590</v>
      </c>
      <c r="E41" s="6">
        <v>38</v>
      </c>
      <c r="F41" s="6" t="s">
        <v>595</v>
      </c>
      <c r="G41" s="6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35">
      <c r="A42" t="s">
        <v>593</v>
      </c>
      <c r="C42" t="s">
        <v>594</v>
      </c>
      <c r="E42" s="6">
        <v>39</v>
      </c>
      <c r="F42" s="6" t="s">
        <v>599</v>
      </c>
      <c r="G42" s="6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35">
      <c r="A43" t="s">
        <v>597</v>
      </c>
      <c r="C43" t="s">
        <v>598</v>
      </c>
      <c r="E43" s="6">
        <v>40</v>
      </c>
      <c r="F43" s="6" t="s">
        <v>603</v>
      </c>
      <c r="G43" s="6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35">
      <c r="A44" t="s">
        <v>601</v>
      </c>
      <c r="C44" t="s">
        <v>602</v>
      </c>
      <c r="E44" s="6">
        <v>41</v>
      </c>
      <c r="F44" s="6" t="s">
        <v>607</v>
      </c>
      <c r="G44" s="6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35">
      <c r="A45" t="s">
        <v>605</v>
      </c>
      <c r="C45" t="s">
        <v>606</v>
      </c>
      <c r="E45" s="6">
        <v>42</v>
      </c>
      <c r="F45" s="6" t="s">
        <v>611</v>
      </c>
      <c r="G45" s="6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35">
      <c r="A46" t="s">
        <v>609</v>
      </c>
      <c r="C46" t="s">
        <v>610</v>
      </c>
      <c r="E46" s="6">
        <v>43</v>
      </c>
      <c r="F46" s="6" t="s">
        <v>615</v>
      </c>
      <c r="G46" s="6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35">
      <c r="A47" t="s">
        <v>613</v>
      </c>
      <c r="C47" t="s">
        <v>614</v>
      </c>
      <c r="E47" s="6">
        <v>44</v>
      </c>
      <c r="F47" s="6" t="s">
        <v>619</v>
      </c>
      <c r="G47" s="6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35">
      <c r="A48" t="s">
        <v>617</v>
      </c>
      <c r="C48" t="s">
        <v>618</v>
      </c>
      <c r="E48" s="6">
        <v>45</v>
      </c>
      <c r="F48" s="6" t="s">
        <v>623</v>
      </c>
      <c r="G48" s="6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35">
      <c r="A49" t="s">
        <v>621</v>
      </c>
      <c r="C49" t="s">
        <v>622</v>
      </c>
      <c r="E49" s="6">
        <v>46</v>
      </c>
      <c r="F49" s="6" t="s">
        <v>627</v>
      </c>
      <c r="G49" s="6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35">
      <c r="A50" t="s">
        <v>625</v>
      </c>
      <c r="C50" t="s">
        <v>626</v>
      </c>
      <c r="E50" s="6">
        <v>47</v>
      </c>
      <c r="F50" s="6" t="s">
        <v>632</v>
      </c>
      <c r="G50" s="6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35">
      <c r="A51" t="s">
        <v>630</v>
      </c>
      <c r="C51" t="s">
        <v>631</v>
      </c>
      <c r="E51" s="6">
        <v>48</v>
      </c>
      <c r="F51" s="6" t="s">
        <v>637</v>
      </c>
      <c r="G51" s="6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35">
      <c r="A52" t="s">
        <v>635</v>
      </c>
      <c r="C52" t="s">
        <v>636</v>
      </c>
      <c r="E52" s="6">
        <v>49</v>
      </c>
      <c r="F52" s="6" t="s">
        <v>641</v>
      </c>
      <c r="G52" s="6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35">
      <c r="A53" t="s">
        <v>639</v>
      </c>
      <c r="C53" t="s">
        <v>640</v>
      </c>
      <c r="E53" s="6">
        <v>50</v>
      </c>
      <c r="F53" s="6" t="s">
        <v>645</v>
      </c>
      <c r="G53" s="6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35">
      <c r="A54" t="s">
        <v>643</v>
      </c>
      <c r="C54" t="s">
        <v>644</v>
      </c>
      <c r="E54" s="6">
        <v>51</v>
      </c>
      <c r="F54" s="6" t="s">
        <v>649</v>
      </c>
      <c r="G54" s="6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35">
      <c r="A55" t="s">
        <v>647</v>
      </c>
      <c r="C55" t="s">
        <v>648</v>
      </c>
      <c r="E55" s="6">
        <v>52</v>
      </c>
      <c r="F55" s="6" t="s">
        <v>653</v>
      </c>
      <c r="G55" s="6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35">
      <c r="A56" t="s">
        <v>651</v>
      </c>
      <c r="C56" t="s">
        <v>652</v>
      </c>
      <c r="E56" s="6">
        <v>53</v>
      </c>
      <c r="F56" s="6" t="s">
        <v>658</v>
      </c>
      <c r="G56" s="6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35">
      <c r="A57" t="s">
        <v>656</v>
      </c>
      <c r="C57" t="s">
        <v>657</v>
      </c>
      <c r="E57" s="6">
        <v>54</v>
      </c>
      <c r="F57" s="6" t="s">
        <v>663</v>
      </c>
      <c r="G57" s="6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35">
      <c r="A58" t="s">
        <v>661</v>
      </c>
      <c r="C58" t="s">
        <v>662</v>
      </c>
      <c r="E58" s="6">
        <v>55</v>
      </c>
      <c r="F58" s="6" t="s">
        <v>667</v>
      </c>
      <c r="G58" s="6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35">
      <c r="A59" t="s">
        <v>665</v>
      </c>
      <c r="C59" t="s">
        <v>666</v>
      </c>
      <c r="E59" s="6">
        <v>56</v>
      </c>
      <c r="F59" s="6" t="s">
        <v>671</v>
      </c>
      <c r="G59" s="6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35">
      <c r="A60" t="s">
        <v>669</v>
      </c>
      <c r="C60" t="s">
        <v>670</v>
      </c>
      <c r="E60" s="6">
        <v>57</v>
      </c>
      <c r="F60" s="6" t="s">
        <v>675</v>
      </c>
      <c r="G60" s="6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35">
      <c r="A61" t="s">
        <v>673</v>
      </c>
      <c r="C61" t="s">
        <v>674</v>
      </c>
      <c r="E61" s="6">
        <v>58</v>
      </c>
      <c r="F61" s="6" t="s">
        <v>679</v>
      </c>
      <c r="G61" s="6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35">
      <c r="A62" t="s">
        <v>677</v>
      </c>
      <c r="C62" t="s">
        <v>678</v>
      </c>
      <c r="E62" s="7"/>
      <c r="F62" s="7"/>
      <c r="G62" s="7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35">
      <c r="A63" t="s">
        <v>681</v>
      </c>
      <c r="C63" t="s">
        <v>682</v>
      </c>
      <c r="E63" s="7" t="s">
        <v>735</v>
      </c>
      <c r="F63" s="7"/>
      <c r="G63" s="7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35">
      <c r="A64" t="s">
        <v>684</v>
      </c>
      <c r="C64" t="s">
        <v>685</v>
      </c>
      <c r="E64" s="7" t="s">
        <v>689</v>
      </c>
      <c r="F64" s="7"/>
      <c r="G64" s="7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35">
      <c r="A65" t="s">
        <v>687</v>
      </c>
      <c r="C65" t="s">
        <v>688</v>
      </c>
      <c r="E65" s="7" t="s">
        <v>693</v>
      </c>
      <c r="F65" s="7"/>
      <c r="G65" s="7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35">
      <c r="A66" t="s">
        <v>691</v>
      </c>
      <c r="C66" t="s">
        <v>692</v>
      </c>
      <c r="E66" s="7"/>
      <c r="F66" s="7"/>
      <c r="G66" s="7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35">
      <c r="A67" t="s">
        <v>695</v>
      </c>
      <c r="C67" t="s">
        <v>696</v>
      </c>
      <c r="E67" s="7"/>
      <c r="F67" s="7"/>
      <c r="G67" s="7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35">
      <c r="A68" t="s">
        <v>698</v>
      </c>
      <c r="C68" t="s">
        <v>699</v>
      </c>
      <c r="E68" s="7"/>
      <c r="F68" s="7"/>
      <c r="G68" s="7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35">
      <c r="A69" t="s">
        <v>701</v>
      </c>
      <c r="C69" t="s">
        <v>702</v>
      </c>
      <c r="E69" s="7"/>
      <c r="F69" s="7"/>
      <c r="G69" s="7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35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35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35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35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35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35">
      <c r="A75" t="s">
        <v>719</v>
      </c>
      <c r="C75" t="s">
        <v>720</v>
      </c>
    </row>
    <row r="76" spans="1:56" x14ac:dyDescent="0.35">
      <c r="A76" t="s">
        <v>721</v>
      </c>
      <c r="C76" t="s">
        <v>722</v>
      </c>
    </row>
    <row r="77" spans="1:56" x14ac:dyDescent="0.35">
      <c r="A77" t="s">
        <v>723</v>
      </c>
      <c r="C77" t="s">
        <v>724</v>
      </c>
    </row>
    <row r="78" spans="1:56" x14ac:dyDescent="0.35">
      <c r="A78" t="s">
        <v>725</v>
      </c>
      <c r="C78" t="s">
        <v>726</v>
      </c>
    </row>
    <row r="79" spans="1:56" x14ac:dyDescent="0.35">
      <c r="A79" t="s">
        <v>727</v>
      </c>
      <c r="C79" t="s">
        <v>728</v>
      </c>
    </row>
    <row r="80" spans="1:56" x14ac:dyDescent="0.35">
      <c r="A80" t="s">
        <v>729</v>
      </c>
      <c r="C80" t="s">
        <v>730</v>
      </c>
    </row>
    <row r="81" spans="1:3" x14ac:dyDescent="0.35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26953125" bestFit="1" customWidth="1"/>
    <col min="3" max="3" width="34.453125" bestFit="1" customWidth="1"/>
    <col min="4" max="4" width="28.453125" bestFit="1" customWidth="1"/>
    <col min="5" max="5" width="11" bestFit="1" customWidth="1"/>
  </cols>
  <sheetData>
    <row r="1" spans="1:5" x14ac:dyDescent="0.35">
      <c r="A1" t="s">
        <v>809</v>
      </c>
      <c r="B1" t="s">
        <v>810</v>
      </c>
      <c r="C1" t="s">
        <v>811</v>
      </c>
      <c r="D1" t="s">
        <v>812</v>
      </c>
      <c r="E1" t="s">
        <v>813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35">
      <c r="A3">
        <v>6</v>
      </c>
      <c r="D3">
        <v>0</v>
      </c>
      <c r="E3">
        <v>20</v>
      </c>
    </row>
    <row r="4" spans="1:5" x14ac:dyDescent="0.35">
      <c r="A4">
        <v>12</v>
      </c>
      <c r="D4">
        <v>0</v>
      </c>
      <c r="E4">
        <v>20</v>
      </c>
    </row>
    <row r="5" spans="1:5" x14ac:dyDescent="0.35">
      <c r="A5">
        <v>15</v>
      </c>
      <c r="D5">
        <v>0</v>
      </c>
      <c r="E5">
        <v>20</v>
      </c>
    </row>
    <row r="6" spans="1:5" x14ac:dyDescent="0.35">
      <c r="A6">
        <v>20</v>
      </c>
      <c r="D6">
        <v>0</v>
      </c>
      <c r="E6">
        <v>20</v>
      </c>
    </row>
    <row r="7" spans="1:5" x14ac:dyDescent="0.35">
      <c r="A7">
        <v>22</v>
      </c>
      <c r="D7">
        <v>0</v>
      </c>
      <c r="E7">
        <v>20</v>
      </c>
    </row>
    <row r="8" spans="1:5" x14ac:dyDescent="0.35">
      <c r="A8">
        <v>24</v>
      </c>
      <c r="D8">
        <v>0</v>
      </c>
      <c r="E8">
        <v>20</v>
      </c>
    </row>
    <row r="9" spans="1:5" x14ac:dyDescent="0.35">
      <c r="A9">
        <v>28</v>
      </c>
      <c r="D9">
        <v>0</v>
      </c>
      <c r="E9">
        <v>20</v>
      </c>
    </row>
    <row r="10" spans="1:5" x14ac:dyDescent="0.35">
      <c r="A10">
        <v>29</v>
      </c>
      <c r="D10">
        <v>0</v>
      </c>
      <c r="E10">
        <v>20</v>
      </c>
    </row>
    <row r="11" spans="1:5" x14ac:dyDescent="0.35">
      <c r="A11">
        <v>30</v>
      </c>
      <c r="D11">
        <v>0</v>
      </c>
      <c r="E11">
        <v>20</v>
      </c>
    </row>
    <row r="12" spans="1:5" x14ac:dyDescent="0.35">
      <c r="A12">
        <v>42</v>
      </c>
      <c r="D12">
        <v>0</v>
      </c>
      <c r="E12">
        <v>20</v>
      </c>
    </row>
    <row r="13" spans="1:5" x14ac:dyDescent="0.35">
      <c r="A13">
        <v>51</v>
      </c>
      <c r="D13">
        <v>0</v>
      </c>
      <c r="E13">
        <v>20</v>
      </c>
    </row>
    <row r="14" spans="1:5" x14ac:dyDescent="0.35">
      <c r="A14">
        <v>54</v>
      </c>
      <c r="D14">
        <v>0</v>
      </c>
      <c r="E14">
        <v>20</v>
      </c>
    </row>
    <row r="15" spans="1:5" x14ac:dyDescent="0.35">
      <c r="A15">
        <v>60</v>
      </c>
      <c r="D15">
        <v>0</v>
      </c>
      <c r="E15">
        <v>20</v>
      </c>
    </row>
    <row r="16" spans="1:5" x14ac:dyDescent="0.35">
      <c r="A16">
        <v>69</v>
      </c>
      <c r="D16">
        <v>0</v>
      </c>
      <c r="E16">
        <v>20</v>
      </c>
    </row>
    <row r="17" spans="1:5" x14ac:dyDescent="0.35">
      <c r="A17">
        <v>70</v>
      </c>
      <c r="D17">
        <v>0</v>
      </c>
      <c r="E17">
        <v>20</v>
      </c>
    </row>
    <row r="18" spans="1:5" x14ac:dyDescent="0.35">
      <c r="A18">
        <v>78</v>
      </c>
      <c r="D18">
        <v>0</v>
      </c>
      <c r="E18">
        <v>20</v>
      </c>
    </row>
    <row r="19" spans="1:5" x14ac:dyDescent="0.35">
      <c r="A19">
        <v>80</v>
      </c>
      <c r="D19">
        <v>0</v>
      </c>
      <c r="E19">
        <v>20</v>
      </c>
    </row>
    <row r="20" spans="1:5" x14ac:dyDescent="0.35">
      <c r="A20">
        <v>81</v>
      </c>
      <c r="D20">
        <v>0</v>
      </c>
      <c r="E20">
        <v>20</v>
      </c>
    </row>
    <row r="21" spans="1:5" x14ac:dyDescent="0.35">
      <c r="A21">
        <v>93</v>
      </c>
      <c r="D21">
        <v>0</v>
      </c>
      <c r="E21">
        <v>20</v>
      </c>
    </row>
    <row r="22" spans="1:5" x14ac:dyDescent="0.35">
      <c r="A22">
        <v>94</v>
      </c>
      <c r="D22">
        <v>0</v>
      </c>
      <c r="E22">
        <v>20</v>
      </c>
    </row>
    <row r="23" spans="1:5" x14ac:dyDescent="0.35">
      <c r="A23">
        <v>99</v>
      </c>
      <c r="D23">
        <v>0</v>
      </c>
      <c r="E23">
        <v>20</v>
      </c>
    </row>
    <row r="24" spans="1:5" x14ac:dyDescent="0.35">
      <c r="A24">
        <v>122</v>
      </c>
      <c r="D24">
        <v>0</v>
      </c>
      <c r="E24">
        <v>20</v>
      </c>
    </row>
    <row r="25" spans="1:5" x14ac:dyDescent="0.35">
      <c r="A25">
        <v>123</v>
      </c>
      <c r="D25">
        <v>0</v>
      </c>
      <c r="E25">
        <v>20</v>
      </c>
    </row>
    <row r="26" spans="1:5" x14ac:dyDescent="0.35">
      <c r="A26">
        <v>134</v>
      </c>
      <c r="D26">
        <v>0</v>
      </c>
      <c r="E26">
        <v>20</v>
      </c>
    </row>
    <row r="27" spans="1:5" x14ac:dyDescent="0.35">
      <c r="A27">
        <v>135</v>
      </c>
      <c r="D27">
        <v>0</v>
      </c>
      <c r="E27">
        <v>20</v>
      </c>
    </row>
    <row r="28" spans="1:5" x14ac:dyDescent="0.35">
      <c r="A28">
        <v>146</v>
      </c>
      <c r="D28">
        <v>0</v>
      </c>
      <c r="E28">
        <v>20</v>
      </c>
    </row>
    <row r="29" spans="1:5" x14ac:dyDescent="0.35">
      <c r="A29">
        <v>152</v>
      </c>
      <c r="D29">
        <v>0</v>
      </c>
      <c r="E29">
        <v>20</v>
      </c>
    </row>
    <row r="30" spans="1:5" x14ac:dyDescent="0.35">
      <c r="A30">
        <v>153</v>
      </c>
      <c r="D30">
        <v>0</v>
      </c>
      <c r="E30">
        <v>20</v>
      </c>
    </row>
    <row r="31" spans="1:5" x14ac:dyDescent="0.35">
      <c r="A31">
        <v>156</v>
      </c>
      <c r="D31">
        <v>0</v>
      </c>
      <c r="E31">
        <v>20</v>
      </c>
    </row>
    <row r="32" spans="1:5" x14ac:dyDescent="0.35">
      <c r="A32">
        <v>164</v>
      </c>
      <c r="D32">
        <v>0</v>
      </c>
      <c r="E32">
        <v>20</v>
      </c>
    </row>
    <row r="33" spans="1:5" x14ac:dyDescent="0.35">
      <c r="A33">
        <v>166</v>
      </c>
      <c r="D33">
        <v>0</v>
      </c>
      <c r="E33">
        <v>20</v>
      </c>
    </row>
    <row r="34" spans="1:5" x14ac:dyDescent="0.35">
      <c r="A34">
        <v>168</v>
      </c>
      <c r="D34">
        <v>0</v>
      </c>
      <c r="E34">
        <v>20</v>
      </c>
    </row>
    <row r="35" spans="1:5" x14ac:dyDescent="0.35">
      <c r="A35">
        <v>174</v>
      </c>
      <c r="D35">
        <v>0</v>
      </c>
      <c r="E35">
        <v>20</v>
      </c>
    </row>
    <row r="36" spans="1:5" x14ac:dyDescent="0.35">
      <c r="A36">
        <v>175</v>
      </c>
      <c r="D36">
        <v>0</v>
      </c>
      <c r="E36">
        <v>20</v>
      </c>
    </row>
    <row r="37" spans="1:5" x14ac:dyDescent="0.35">
      <c r="A37">
        <v>177</v>
      </c>
      <c r="D37">
        <v>0</v>
      </c>
      <c r="E37">
        <v>20</v>
      </c>
    </row>
    <row r="38" spans="1:5" x14ac:dyDescent="0.35">
      <c r="A38">
        <v>187</v>
      </c>
      <c r="D38">
        <v>0</v>
      </c>
      <c r="E38">
        <v>20</v>
      </c>
    </row>
    <row r="39" spans="1:5" x14ac:dyDescent="0.35">
      <c r="A39">
        <v>188</v>
      </c>
      <c r="D39">
        <v>0</v>
      </c>
      <c r="E39">
        <v>20</v>
      </c>
    </row>
    <row r="40" spans="1:5" x14ac:dyDescent="0.35">
      <c r="A40">
        <v>189</v>
      </c>
      <c r="D40">
        <v>0</v>
      </c>
      <c r="E40">
        <v>20</v>
      </c>
    </row>
    <row r="41" spans="1:5" x14ac:dyDescent="0.35">
      <c r="A41">
        <v>192</v>
      </c>
      <c r="D41">
        <v>0</v>
      </c>
      <c r="E41">
        <v>20</v>
      </c>
    </row>
    <row r="42" spans="1:5" x14ac:dyDescent="0.35">
      <c r="A42">
        <v>200</v>
      </c>
      <c r="D42">
        <v>0</v>
      </c>
      <c r="E42">
        <v>20</v>
      </c>
    </row>
    <row r="43" spans="1:5" x14ac:dyDescent="0.35">
      <c r="A43">
        <v>211</v>
      </c>
      <c r="D43">
        <v>0</v>
      </c>
      <c r="E43">
        <v>20</v>
      </c>
    </row>
    <row r="44" spans="1:5" x14ac:dyDescent="0.35">
      <c r="A44">
        <v>213</v>
      </c>
      <c r="D44">
        <v>0</v>
      </c>
      <c r="E44">
        <v>20</v>
      </c>
    </row>
    <row r="45" spans="1:5" x14ac:dyDescent="0.35">
      <c r="A45">
        <v>216</v>
      </c>
      <c r="D45">
        <v>0</v>
      </c>
      <c r="E45">
        <v>20</v>
      </c>
    </row>
    <row r="46" spans="1:5" x14ac:dyDescent="0.35">
      <c r="A46">
        <v>228</v>
      </c>
      <c r="D46">
        <v>0</v>
      </c>
      <c r="E46">
        <v>20</v>
      </c>
    </row>
    <row r="47" spans="1:5" x14ac:dyDescent="0.35">
      <c r="A47">
        <v>244</v>
      </c>
      <c r="D47">
        <v>0</v>
      </c>
      <c r="E47">
        <v>20</v>
      </c>
    </row>
    <row r="48" spans="1:5" x14ac:dyDescent="0.35">
      <c r="A48">
        <v>247</v>
      </c>
      <c r="D48">
        <v>0</v>
      </c>
      <c r="E48">
        <v>20</v>
      </c>
    </row>
    <row r="49" spans="1:5" x14ac:dyDescent="0.35">
      <c r="A49">
        <v>249</v>
      </c>
      <c r="D49">
        <v>0</v>
      </c>
      <c r="E49">
        <v>20</v>
      </c>
    </row>
    <row r="50" spans="1:5" x14ac:dyDescent="0.35">
      <c r="A50">
        <v>253</v>
      </c>
      <c r="D50">
        <v>0</v>
      </c>
      <c r="E50">
        <v>20</v>
      </c>
    </row>
    <row r="51" spans="1:5" x14ac:dyDescent="0.35">
      <c r="A51">
        <v>260</v>
      </c>
      <c r="D51">
        <v>0</v>
      </c>
      <c r="E51">
        <v>20</v>
      </c>
    </row>
    <row r="52" spans="1:5" x14ac:dyDescent="0.35">
      <c r="A52">
        <v>267</v>
      </c>
      <c r="D52">
        <v>0</v>
      </c>
      <c r="E52">
        <v>20</v>
      </c>
    </row>
    <row r="53" spans="1:5" x14ac:dyDescent="0.35">
      <c r="A53">
        <v>270</v>
      </c>
      <c r="D53">
        <v>0</v>
      </c>
      <c r="E53">
        <v>20</v>
      </c>
    </row>
    <row r="54" spans="1:5" x14ac:dyDescent="0.35">
      <c r="A54">
        <v>283</v>
      </c>
      <c r="D54">
        <v>0</v>
      </c>
      <c r="E54">
        <v>20</v>
      </c>
    </row>
    <row r="55" spans="1:5" x14ac:dyDescent="0.35">
      <c r="A55">
        <v>296</v>
      </c>
      <c r="D55">
        <v>0</v>
      </c>
      <c r="E55">
        <v>20</v>
      </c>
    </row>
    <row r="56" spans="1:5" x14ac:dyDescent="0.35">
      <c r="A56">
        <v>297</v>
      </c>
      <c r="D56">
        <v>0</v>
      </c>
      <c r="E56">
        <v>20</v>
      </c>
    </row>
    <row r="57" spans="1:5" x14ac:dyDescent="0.35">
      <c r="A57">
        <v>299</v>
      </c>
      <c r="D57">
        <v>0</v>
      </c>
      <c r="E57">
        <v>20</v>
      </c>
    </row>
    <row r="58" spans="1:5" x14ac:dyDescent="0.35">
      <c r="A58">
        <v>316</v>
      </c>
      <c r="D58">
        <v>0</v>
      </c>
      <c r="E58">
        <v>20</v>
      </c>
    </row>
    <row r="59" spans="1:5" x14ac:dyDescent="0.35">
      <c r="A59">
        <v>319</v>
      </c>
      <c r="D59">
        <v>0</v>
      </c>
      <c r="E59">
        <v>20</v>
      </c>
    </row>
    <row r="60" spans="1:5" x14ac:dyDescent="0.35">
      <c r="A60">
        <v>321</v>
      </c>
      <c r="D60">
        <v>0</v>
      </c>
      <c r="E60">
        <v>20</v>
      </c>
    </row>
    <row r="61" spans="1:5" x14ac:dyDescent="0.35">
      <c r="A61">
        <v>333</v>
      </c>
      <c r="D61">
        <v>0</v>
      </c>
      <c r="E61">
        <v>20</v>
      </c>
    </row>
    <row r="62" spans="1:5" x14ac:dyDescent="0.35">
      <c r="A62">
        <v>334</v>
      </c>
      <c r="D62">
        <v>0</v>
      </c>
      <c r="E62">
        <v>20</v>
      </c>
    </row>
    <row r="63" spans="1:5" x14ac:dyDescent="0.35">
      <c r="A63">
        <v>341</v>
      </c>
      <c r="D63">
        <v>0</v>
      </c>
      <c r="E63">
        <v>20</v>
      </c>
    </row>
    <row r="64" spans="1:5" x14ac:dyDescent="0.35">
      <c r="A64">
        <v>342</v>
      </c>
      <c r="D64">
        <v>0</v>
      </c>
      <c r="E64">
        <v>20</v>
      </c>
    </row>
    <row r="65" spans="1:5" x14ac:dyDescent="0.35">
      <c r="A65">
        <v>344</v>
      </c>
      <c r="D65">
        <v>0</v>
      </c>
      <c r="E65">
        <v>20</v>
      </c>
    </row>
    <row r="66" spans="1:5" x14ac:dyDescent="0.35">
      <c r="A66">
        <v>356</v>
      </c>
      <c r="D66">
        <v>0</v>
      </c>
      <c r="E66">
        <v>20</v>
      </c>
    </row>
    <row r="67" spans="1:5" x14ac:dyDescent="0.35">
      <c r="A67">
        <v>359</v>
      </c>
      <c r="D67">
        <v>0</v>
      </c>
      <c r="E67">
        <v>20</v>
      </c>
    </row>
    <row r="68" spans="1:5" x14ac:dyDescent="0.35">
      <c r="A68">
        <v>374</v>
      </c>
      <c r="D68">
        <v>0</v>
      </c>
      <c r="E68">
        <v>20</v>
      </c>
    </row>
    <row r="69" spans="1:5" x14ac:dyDescent="0.35">
      <c r="A69">
        <v>379</v>
      </c>
      <c r="D69">
        <v>0</v>
      </c>
      <c r="E69">
        <v>20</v>
      </c>
    </row>
    <row r="70" spans="1:5" x14ac:dyDescent="0.35">
      <c r="A70">
        <v>384</v>
      </c>
      <c r="D70">
        <v>0</v>
      </c>
      <c r="E70">
        <v>20</v>
      </c>
    </row>
    <row r="71" spans="1:5" x14ac:dyDescent="0.35">
      <c r="A71">
        <v>385</v>
      </c>
      <c r="D71">
        <v>0</v>
      </c>
      <c r="E71">
        <v>20</v>
      </c>
    </row>
    <row r="72" spans="1:5" x14ac:dyDescent="0.3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26953125" bestFit="1" customWidth="1"/>
    <col min="4" max="4" width="28.26953125" bestFit="1" customWidth="1"/>
    <col min="5" max="5" width="11" bestFit="1" customWidth="1"/>
  </cols>
  <sheetData>
    <row r="1" spans="1:5" x14ac:dyDescent="0.35">
      <c r="A1" t="s">
        <v>809</v>
      </c>
      <c r="B1" t="s">
        <v>814</v>
      </c>
      <c r="C1" t="s">
        <v>815</v>
      </c>
      <c r="D1" t="s">
        <v>816</v>
      </c>
      <c r="E1" t="s">
        <v>813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35">
      <c r="A3">
        <v>6</v>
      </c>
      <c r="D3">
        <v>0</v>
      </c>
      <c r="E3">
        <v>21</v>
      </c>
    </row>
    <row r="4" spans="1:5" x14ac:dyDescent="0.35">
      <c r="A4">
        <v>12</v>
      </c>
      <c r="D4">
        <v>0</v>
      </c>
      <c r="E4">
        <v>21</v>
      </c>
    </row>
    <row r="5" spans="1:5" x14ac:dyDescent="0.35">
      <c r="A5">
        <v>15</v>
      </c>
      <c r="D5">
        <v>0</v>
      </c>
      <c r="E5">
        <v>21</v>
      </c>
    </row>
    <row r="6" spans="1:5" x14ac:dyDescent="0.35">
      <c r="A6">
        <v>20</v>
      </c>
      <c r="D6">
        <v>0</v>
      </c>
      <c r="E6">
        <v>21</v>
      </c>
    </row>
    <row r="7" spans="1:5" x14ac:dyDescent="0.35">
      <c r="A7">
        <v>22</v>
      </c>
      <c r="D7">
        <v>0</v>
      </c>
      <c r="E7">
        <v>21</v>
      </c>
    </row>
    <row r="8" spans="1:5" x14ac:dyDescent="0.35">
      <c r="A8">
        <v>24</v>
      </c>
      <c r="D8">
        <v>0</v>
      </c>
      <c r="E8">
        <v>21</v>
      </c>
    </row>
    <row r="9" spans="1:5" x14ac:dyDescent="0.35">
      <c r="A9">
        <v>28</v>
      </c>
      <c r="D9">
        <v>0</v>
      </c>
      <c r="E9">
        <v>21</v>
      </c>
    </row>
    <row r="10" spans="1:5" x14ac:dyDescent="0.35">
      <c r="A10">
        <v>29</v>
      </c>
      <c r="D10">
        <v>0</v>
      </c>
      <c r="E10">
        <v>21</v>
      </c>
    </row>
    <row r="11" spans="1:5" x14ac:dyDescent="0.35">
      <c r="A11">
        <v>30</v>
      </c>
      <c r="D11">
        <v>0</v>
      </c>
      <c r="E11">
        <v>21</v>
      </c>
    </row>
    <row r="12" spans="1:5" x14ac:dyDescent="0.35">
      <c r="A12">
        <v>42</v>
      </c>
      <c r="D12">
        <v>0</v>
      </c>
      <c r="E12">
        <v>21</v>
      </c>
    </row>
    <row r="13" spans="1:5" x14ac:dyDescent="0.35">
      <c r="A13">
        <v>51</v>
      </c>
      <c r="D13">
        <v>0</v>
      </c>
      <c r="E13">
        <v>21</v>
      </c>
    </row>
    <row r="14" spans="1:5" x14ac:dyDescent="0.35">
      <c r="A14">
        <v>54</v>
      </c>
      <c r="D14">
        <v>0</v>
      </c>
      <c r="E14">
        <v>21</v>
      </c>
    </row>
    <row r="15" spans="1:5" x14ac:dyDescent="0.35">
      <c r="A15">
        <v>60</v>
      </c>
      <c r="D15">
        <v>0</v>
      </c>
      <c r="E15">
        <v>21</v>
      </c>
    </row>
    <row r="16" spans="1:5" x14ac:dyDescent="0.35">
      <c r="A16">
        <v>69</v>
      </c>
      <c r="D16">
        <v>0</v>
      </c>
      <c r="E16">
        <v>21</v>
      </c>
    </row>
    <row r="17" spans="1:5" x14ac:dyDescent="0.35">
      <c r="A17">
        <v>70</v>
      </c>
      <c r="D17">
        <v>0</v>
      </c>
      <c r="E17">
        <v>21</v>
      </c>
    </row>
    <row r="18" spans="1:5" x14ac:dyDescent="0.35">
      <c r="A18">
        <v>78</v>
      </c>
      <c r="D18">
        <v>0</v>
      </c>
      <c r="E18">
        <v>21</v>
      </c>
    </row>
    <row r="19" spans="1:5" x14ac:dyDescent="0.35">
      <c r="A19">
        <v>80</v>
      </c>
      <c r="D19">
        <v>0</v>
      </c>
      <c r="E19">
        <v>21</v>
      </c>
    </row>
    <row r="20" spans="1:5" x14ac:dyDescent="0.35">
      <c r="A20">
        <v>81</v>
      </c>
      <c r="D20">
        <v>0</v>
      </c>
      <c r="E20">
        <v>21</v>
      </c>
    </row>
    <row r="21" spans="1:5" x14ac:dyDescent="0.35">
      <c r="A21">
        <v>93</v>
      </c>
      <c r="D21">
        <v>0</v>
      </c>
      <c r="E21">
        <v>21</v>
      </c>
    </row>
    <row r="22" spans="1:5" x14ac:dyDescent="0.35">
      <c r="A22">
        <v>94</v>
      </c>
      <c r="D22">
        <v>0</v>
      </c>
      <c r="E22">
        <v>21</v>
      </c>
    </row>
    <row r="23" spans="1:5" x14ac:dyDescent="0.35">
      <c r="A23">
        <v>99</v>
      </c>
      <c r="D23">
        <v>0</v>
      </c>
      <c r="E23">
        <v>21</v>
      </c>
    </row>
    <row r="24" spans="1:5" x14ac:dyDescent="0.35">
      <c r="A24">
        <v>122</v>
      </c>
      <c r="D24">
        <v>0</v>
      </c>
      <c r="E24">
        <v>21</v>
      </c>
    </row>
    <row r="25" spans="1:5" x14ac:dyDescent="0.35">
      <c r="A25">
        <v>123</v>
      </c>
      <c r="D25">
        <v>0</v>
      </c>
      <c r="E25">
        <v>21</v>
      </c>
    </row>
    <row r="26" spans="1:5" x14ac:dyDescent="0.35">
      <c r="A26">
        <v>134</v>
      </c>
      <c r="D26">
        <v>0</v>
      </c>
      <c r="E26">
        <v>21</v>
      </c>
    </row>
    <row r="27" spans="1:5" x14ac:dyDescent="0.35">
      <c r="A27">
        <v>135</v>
      </c>
      <c r="D27">
        <v>0</v>
      </c>
      <c r="E27">
        <v>21</v>
      </c>
    </row>
    <row r="28" spans="1:5" x14ac:dyDescent="0.35">
      <c r="A28">
        <v>146</v>
      </c>
      <c r="D28">
        <v>0</v>
      </c>
      <c r="E28">
        <v>21</v>
      </c>
    </row>
    <row r="29" spans="1:5" x14ac:dyDescent="0.35">
      <c r="A29">
        <v>152</v>
      </c>
      <c r="D29">
        <v>0</v>
      </c>
      <c r="E29">
        <v>21</v>
      </c>
    </row>
    <row r="30" spans="1:5" x14ac:dyDescent="0.35">
      <c r="A30">
        <v>153</v>
      </c>
      <c r="D30">
        <v>0</v>
      </c>
      <c r="E30">
        <v>21</v>
      </c>
    </row>
    <row r="31" spans="1:5" x14ac:dyDescent="0.35">
      <c r="A31">
        <v>156</v>
      </c>
      <c r="D31">
        <v>0</v>
      </c>
      <c r="E31">
        <v>21</v>
      </c>
    </row>
    <row r="32" spans="1:5" x14ac:dyDescent="0.35">
      <c r="A32">
        <v>164</v>
      </c>
      <c r="D32">
        <v>0</v>
      </c>
      <c r="E32">
        <v>21</v>
      </c>
    </row>
    <row r="33" spans="1:5" x14ac:dyDescent="0.35">
      <c r="A33">
        <v>166</v>
      </c>
      <c r="D33">
        <v>0</v>
      </c>
      <c r="E33">
        <v>21</v>
      </c>
    </row>
    <row r="34" spans="1:5" x14ac:dyDescent="0.35">
      <c r="A34">
        <v>168</v>
      </c>
      <c r="D34">
        <v>0</v>
      </c>
      <c r="E34">
        <v>21</v>
      </c>
    </row>
    <row r="35" spans="1:5" x14ac:dyDescent="0.35">
      <c r="A35">
        <v>174</v>
      </c>
      <c r="D35">
        <v>0</v>
      </c>
      <c r="E35">
        <v>21</v>
      </c>
    </row>
    <row r="36" spans="1:5" x14ac:dyDescent="0.35">
      <c r="A36">
        <v>175</v>
      </c>
      <c r="D36">
        <v>0</v>
      </c>
      <c r="E36">
        <v>21</v>
      </c>
    </row>
    <row r="37" spans="1:5" x14ac:dyDescent="0.35">
      <c r="A37">
        <v>177</v>
      </c>
      <c r="D37">
        <v>0</v>
      </c>
      <c r="E37">
        <v>21</v>
      </c>
    </row>
    <row r="38" spans="1:5" x14ac:dyDescent="0.35">
      <c r="A38">
        <v>187</v>
      </c>
      <c r="D38">
        <v>0</v>
      </c>
      <c r="E38">
        <v>21</v>
      </c>
    </row>
    <row r="39" spans="1:5" x14ac:dyDescent="0.35">
      <c r="A39">
        <v>188</v>
      </c>
      <c r="D39">
        <v>0</v>
      </c>
      <c r="E39">
        <v>21</v>
      </c>
    </row>
    <row r="40" spans="1:5" x14ac:dyDescent="0.35">
      <c r="A40">
        <v>189</v>
      </c>
      <c r="D40">
        <v>0</v>
      </c>
      <c r="E40">
        <v>21</v>
      </c>
    </row>
    <row r="41" spans="1:5" x14ac:dyDescent="0.35">
      <c r="A41">
        <v>192</v>
      </c>
      <c r="D41">
        <v>0</v>
      </c>
      <c r="E41">
        <v>21</v>
      </c>
    </row>
    <row r="42" spans="1:5" x14ac:dyDescent="0.35">
      <c r="A42">
        <v>200</v>
      </c>
      <c r="D42">
        <v>0</v>
      </c>
      <c r="E42">
        <v>21</v>
      </c>
    </row>
    <row r="43" spans="1:5" x14ac:dyDescent="0.35">
      <c r="A43">
        <v>211</v>
      </c>
      <c r="D43">
        <v>0</v>
      </c>
      <c r="E43">
        <v>21</v>
      </c>
    </row>
    <row r="44" spans="1:5" x14ac:dyDescent="0.35">
      <c r="A44">
        <v>213</v>
      </c>
      <c r="D44">
        <v>0</v>
      </c>
      <c r="E44">
        <v>21</v>
      </c>
    </row>
    <row r="45" spans="1:5" x14ac:dyDescent="0.35">
      <c r="A45">
        <v>216</v>
      </c>
      <c r="D45">
        <v>0</v>
      </c>
      <c r="E45">
        <v>21</v>
      </c>
    </row>
    <row r="46" spans="1:5" x14ac:dyDescent="0.35">
      <c r="A46">
        <v>228</v>
      </c>
      <c r="D46">
        <v>0</v>
      </c>
      <c r="E46">
        <v>21</v>
      </c>
    </row>
    <row r="47" spans="1:5" x14ac:dyDescent="0.35">
      <c r="A47">
        <v>244</v>
      </c>
      <c r="D47">
        <v>0</v>
      </c>
      <c r="E47">
        <v>21</v>
      </c>
    </row>
    <row r="48" spans="1:5" x14ac:dyDescent="0.35">
      <c r="A48">
        <v>247</v>
      </c>
      <c r="D48">
        <v>0</v>
      </c>
      <c r="E48">
        <v>21</v>
      </c>
    </row>
    <row r="49" spans="1:5" x14ac:dyDescent="0.35">
      <c r="A49">
        <v>249</v>
      </c>
      <c r="D49">
        <v>0</v>
      </c>
      <c r="E49">
        <v>21</v>
      </c>
    </row>
    <row r="50" spans="1:5" x14ac:dyDescent="0.35">
      <c r="A50">
        <v>253</v>
      </c>
      <c r="D50">
        <v>0</v>
      </c>
      <c r="E50">
        <v>21</v>
      </c>
    </row>
    <row r="51" spans="1:5" x14ac:dyDescent="0.35">
      <c r="A51">
        <v>260</v>
      </c>
      <c r="D51">
        <v>0</v>
      </c>
      <c r="E51">
        <v>21</v>
      </c>
    </row>
    <row r="52" spans="1:5" x14ac:dyDescent="0.35">
      <c r="A52">
        <v>267</v>
      </c>
      <c r="D52">
        <v>0</v>
      </c>
      <c r="E52">
        <v>21</v>
      </c>
    </row>
    <row r="53" spans="1:5" x14ac:dyDescent="0.35">
      <c r="A53">
        <v>270</v>
      </c>
      <c r="D53">
        <v>0</v>
      </c>
      <c r="E53">
        <v>21</v>
      </c>
    </row>
    <row r="54" spans="1:5" x14ac:dyDescent="0.35">
      <c r="A54">
        <v>283</v>
      </c>
      <c r="D54">
        <v>0</v>
      </c>
      <c r="E54">
        <v>21</v>
      </c>
    </row>
    <row r="55" spans="1:5" x14ac:dyDescent="0.35">
      <c r="A55">
        <v>296</v>
      </c>
      <c r="D55">
        <v>0</v>
      </c>
      <c r="E55">
        <v>21</v>
      </c>
    </row>
    <row r="56" spans="1:5" x14ac:dyDescent="0.35">
      <c r="A56">
        <v>297</v>
      </c>
      <c r="D56">
        <v>0</v>
      </c>
      <c r="E56">
        <v>21</v>
      </c>
    </row>
    <row r="57" spans="1:5" x14ac:dyDescent="0.35">
      <c r="A57">
        <v>299</v>
      </c>
      <c r="D57">
        <v>0</v>
      </c>
      <c r="E57">
        <v>21</v>
      </c>
    </row>
    <row r="58" spans="1:5" x14ac:dyDescent="0.35">
      <c r="A58">
        <v>316</v>
      </c>
      <c r="D58">
        <v>0</v>
      </c>
      <c r="E58">
        <v>21</v>
      </c>
    </row>
    <row r="59" spans="1:5" x14ac:dyDescent="0.35">
      <c r="A59">
        <v>319</v>
      </c>
      <c r="D59">
        <v>0</v>
      </c>
      <c r="E59">
        <v>21</v>
      </c>
    </row>
    <row r="60" spans="1:5" x14ac:dyDescent="0.35">
      <c r="A60">
        <v>321</v>
      </c>
      <c r="D60">
        <v>0</v>
      </c>
      <c r="E60">
        <v>21</v>
      </c>
    </row>
    <row r="61" spans="1:5" x14ac:dyDescent="0.35">
      <c r="A61">
        <v>333</v>
      </c>
      <c r="D61">
        <v>0</v>
      </c>
      <c r="E61">
        <v>21</v>
      </c>
    </row>
    <row r="62" spans="1:5" x14ac:dyDescent="0.35">
      <c r="A62">
        <v>334</v>
      </c>
      <c r="D62">
        <v>0</v>
      </c>
      <c r="E62">
        <v>21</v>
      </c>
    </row>
    <row r="63" spans="1:5" x14ac:dyDescent="0.35">
      <c r="A63">
        <v>341</v>
      </c>
      <c r="D63">
        <v>0</v>
      </c>
      <c r="E63">
        <v>21</v>
      </c>
    </row>
    <row r="64" spans="1:5" x14ac:dyDescent="0.35">
      <c r="A64">
        <v>342</v>
      </c>
      <c r="D64">
        <v>0</v>
      </c>
      <c r="E64">
        <v>21</v>
      </c>
    </row>
    <row r="65" spans="1:5" x14ac:dyDescent="0.35">
      <c r="A65">
        <v>344</v>
      </c>
      <c r="D65">
        <v>0</v>
      </c>
      <c r="E65">
        <v>21</v>
      </c>
    </row>
    <row r="66" spans="1:5" x14ac:dyDescent="0.35">
      <c r="A66">
        <v>356</v>
      </c>
      <c r="D66">
        <v>0</v>
      </c>
      <c r="E66">
        <v>21</v>
      </c>
    </row>
    <row r="67" spans="1:5" x14ac:dyDescent="0.35">
      <c r="A67">
        <v>359</v>
      </c>
      <c r="D67">
        <v>0</v>
      </c>
      <c r="E67">
        <v>21</v>
      </c>
    </row>
    <row r="68" spans="1:5" x14ac:dyDescent="0.35">
      <c r="A68">
        <v>374</v>
      </c>
      <c r="D68">
        <v>0</v>
      </c>
      <c r="E68">
        <v>21</v>
      </c>
    </row>
    <row r="69" spans="1:5" x14ac:dyDescent="0.35">
      <c r="A69">
        <v>379</v>
      </c>
      <c r="D69">
        <v>0</v>
      </c>
      <c r="E69">
        <v>21</v>
      </c>
    </row>
    <row r="70" spans="1:5" x14ac:dyDescent="0.35">
      <c r="A70">
        <v>384</v>
      </c>
      <c r="D70">
        <v>0</v>
      </c>
      <c r="E70">
        <v>21</v>
      </c>
    </row>
    <row r="71" spans="1:5" x14ac:dyDescent="0.35">
      <c r="A71">
        <v>385</v>
      </c>
      <c r="D71">
        <v>0</v>
      </c>
      <c r="E71">
        <v>21</v>
      </c>
    </row>
    <row r="72" spans="1:5" x14ac:dyDescent="0.3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C03EFAAE61E458151774A4AA904E9" ma:contentTypeVersion="13" ma:contentTypeDescription="Create a new document." ma:contentTypeScope="" ma:versionID="bf8b4a0985e8044e4a69e94c47315e3a">
  <xsd:schema xmlns:xsd="http://www.w3.org/2001/XMLSchema" xmlns:xs="http://www.w3.org/2001/XMLSchema" xmlns:p="http://schemas.microsoft.com/office/2006/metadata/properties" xmlns:ns2="82cf6940-7bba-4789-831b-eb4398a61d64" xmlns:ns3="f3b8f15e-fc10-4741-ab05-a040c9d3a49e" targetNamespace="http://schemas.microsoft.com/office/2006/metadata/properties" ma:root="true" ma:fieldsID="cf7e63fa55e4f0a4da810724c958ac6a" ns2:_="" ns3:_="">
    <xsd:import namespace="82cf6940-7bba-4789-831b-eb4398a61d64"/>
    <xsd:import namespace="f3b8f15e-fc10-4741-ab05-a040c9d3a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6940-7bba-4789-831b-eb4398a61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4ef70e-e108-407b-a3ee-6ddf6388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8f15e-fc10-4741-ab05-a040c9d3a4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b6d0e1-e5e3-46e2-91af-caf7cd8fade6}" ma:internalName="TaxCatchAll" ma:showField="CatchAllData" ma:web="f3b8f15e-fc10-4741-ab05-a040c9d3a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cf6940-7bba-4789-831b-eb4398a61d64">
      <Terms xmlns="http://schemas.microsoft.com/office/infopath/2007/PartnerControls"/>
    </lcf76f155ced4ddcb4097134ff3c332f>
    <TaxCatchAll xmlns="f3b8f15e-fc10-4741-ab05-a040c9d3a49e" xsi:nil="true"/>
  </documentManagement>
</p:properties>
</file>

<file path=customXml/itemProps1.xml><?xml version="1.0" encoding="utf-8"?>
<ds:datastoreItem xmlns:ds="http://schemas.openxmlformats.org/officeDocument/2006/customXml" ds:itemID="{BB14ECB2-C143-45EC-A6E5-4263B548D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6940-7bba-4789-831b-eb4398a61d64"/>
    <ds:schemaRef ds:uri="f3b8f15e-fc10-4741-ab05-a040c9d3a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660A4A1-1225-46C9-8F07-16C0C9A2AB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F134AF-B181-48DF-A1F6-A76CF28EC9F9}">
  <ds:schemaRefs>
    <ds:schemaRef ds:uri="http://schemas.microsoft.com/office/2006/metadata/properties"/>
    <ds:schemaRef ds:uri="http://schemas.microsoft.com/office/infopath/2007/PartnerControls"/>
    <ds:schemaRef ds:uri="82cf6940-7bba-4789-831b-eb4398a61d64"/>
    <ds:schemaRef ds:uri="f3b8f15e-fc10-4741-ab05-a040c9d3a4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Forsyth, Jennifer</cp:lastModifiedBy>
  <cp:lastPrinted>2021-11-29T20:31:48Z</cp:lastPrinted>
  <dcterms:created xsi:type="dcterms:W3CDTF">2012-06-02T00:09:38Z</dcterms:created>
  <dcterms:modified xsi:type="dcterms:W3CDTF">2024-01-09T16:26:55Z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0x010100292C03EFAAE61E458151774A4AA904E9</vt:lpwstr>
  </property>
  <property fmtid="{D5CDD505-2E9C-101B-9397-08002B2CF9AE}" pid="5" name="MediaServiceImageTags">
    <vt:lpwstr/>
  </property>
  <property fmtid="{D5CDD505-2E9C-101B-9397-08002B2CF9AE}" pid="6" name="SV_HIDDEN_GRID_QUERY_LIST_4F35BF76-6C0D-4D9B-82B2-816C12CF3733">
    <vt:lpwstr>empty_477D106A-C0D6-4607-AEBD-E2C9D60EA279</vt:lpwstr>
  </property>
</Properties>
</file>